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6" yWindow="192" windowWidth="9252" windowHeight="4200" tabRatio="615" activeTab="1"/>
  </bookViews>
  <sheets>
    <sheet name="DS-Bukov 1993 - 1996" sheetId="1" r:id="rId1"/>
    <sheet name="vstup na DS - B2 1997" sheetId="2" r:id="rId2"/>
    <sheet name="BU - 1998" sheetId="3" r:id="rId3"/>
    <sheet name="vBu - 1999" sheetId="4" r:id="rId4"/>
    <sheet name="vstupbu - 1999" sheetId="5" r:id="rId5"/>
    <sheet name="vBu - 2000" sheetId="6" r:id="rId6"/>
    <sheet name="vstupbu - 2000" sheetId="7" r:id="rId7"/>
    <sheet name="vBu - 2001" sheetId="8" r:id="rId8"/>
    <sheet name="vstupbu - 2001" sheetId="9" r:id="rId9"/>
    <sheet name="vBu - 2002" sheetId="10" r:id="rId10"/>
    <sheet name="vstupbu - 2002" sheetId="11" r:id="rId11"/>
    <sheet name="vstupbu - 2003" sheetId="12" r:id="rId12"/>
    <sheet name="vBu - 2003" sheetId="13" r:id="rId13"/>
    <sheet name="vstupbu - 200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123Graph_AIV=1" hidden="1">'[2]IV=1.'!#REF!</definedName>
    <definedName name="__123Graph_AIV=1U" hidden="1">'[2]IV=1.'!#REF!</definedName>
    <definedName name="__123Graph_F" hidden="1">'[5]LOSK'!#REF!</definedName>
    <definedName name="_Fill" localSheetId="0" hidden="1">'[9]únor96'!#REF!</definedName>
    <definedName name="_Fill" hidden="1">#REF!</definedName>
    <definedName name="_xlnm.Print_Area" localSheetId="7">'vBu - 2001'!$A$1:$N$34</definedName>
    <definedName name="_xlnm.Print_Area" localSheetId="9">'vBu - 2002'!$A$1:$N$35</definedName>
    <definedName name="_xlnm.Print_Area" localSheetId="12">'vBu - 2003'!$A$1:$N$39</definedName>
    <definedName name="_xlnm.Print_Area" localSheetId="8">'vstupbu - 2001'!$A$1:$L$34</definedName>
    <definedName name="_xlnm.Print_Area" localSheetId="10">'vstupbu - 2002'!$A$1:$L$34</definedName>
    <definedName name="_xlnm.Print_Area" localSheetId="11">'vstupbu - 2003'!$A$1:$L$35</definedName>
    <definedName name="_xlnm.Print_Area" localSheetId="13">'vstupbu - 2004'!$A$1:$K$36</definedName>
    <definedName name="wrn.tiskdrah." localSheetId="0" hidden="1">{#N/A,#N/A,FALSE,"?nor96"}</definedName>
    <definedName name="wrn.tiskdrah." hidden="1">{#N/A,#N/A,FALSE,"?nor96"}</definedName>
  </definedNames>
  <calcPr fullCalcOnLoad="1"/>
</workbook>
</file>

<file path=xl/sharedStrings.xml><?xml version="1.0" encoding="utf-8"?>
<sst xmlns="http://schemas.openxmlformats.org/spreadsheetml/2006/main" count="929" uniqueCount="97">
  <si>
    <t>Záznamová úroveň</t>
  </si>
  <si>
    <t>Vyšetřovací úroveň</t>
  </si>
  <si>
    <t>pH</t>
  </si>
  <si>
    <t>NL</t>
  </si>
  <si>
    <t xml:space="preserve">     Q</t>
  </si>
  <si>
    <t xml:space="preserve">    m3</t>
  </si>
  <si>
    <t>1.čtvrtletí</t>
  </si>
  <si>
    <t>2.čtvrtletí</t>
  </si>
  <si>
    <t>1.pololetí</t>
  </si>
  <si>
    <t>3.čtvrtletí</t>
  </si>
  <si>
    <t>4.čtvrtletí</t>
  </si>
  <si>
    <t>2.pololetí</t>
  </si>
  <si>
    <t>U</t>
  </si>
  <si>
    <t xml:space="preserve">   RL</t>
  </si>
  <si>
    <r>
      <t xml:space="preserve">   Ra</t>
    </r>
    <r>
      <rPr>
        <vertAlign val="superscript"/>
        <sz val="12"/>
        <rFont val="Times New Roman CE"/>
        <family val="1"/>
      </rPr>
      <t>226</t>
    </r>
  </si>
  <si>
    <r>
      <t xml:space="preserve">   SO</t>
    </r>
    <r>
      <rPr>
        <vertAlign val="subscript"/>
        <sz val="12"/>
        <rFont val="Times New Roman CE"/>
        <family val="1"/>
      </rPr>
      <t>4</t>
    </r>
    <r>
      <rPr>
        <vertAlign val="superscript"/>
        <sz val="12"/>
        <rFont val="Times New Roman CE"/>
        <family val="1"/>
      </rPr>
      <t>2-</t>
    </r>
  </si>
  <si>
    <r>
      <t>CHSK</t>
    </r>
    <r>
      <rPr>
        <vertAlign val="subscript"/>
        <sz val="12"/>
        <rFont val="Times New Roman CE"/>
        <family val="1"/>
      </rPr>
      <t>Cr</t>
    </r>
  </si>
  <si>
    <r>
      <t xml:space="preserve">   NO</t>
    </r>
    <r>
      <rPr>
        <vertAlign val="subscript"/>
        <sz val="12"/>
        <rFont val="Times New Roman CE"/>
        <family val="1"/>
      </rPr>
      <t>3</t>
    </r>
    <r>
      <rPr>
        <vertAlign val="superscript"/>
        <sz val="12"/>
        <rFont val="Times New Roman CE"/>
        <family val="1"/>
      </rPr>
      <t>-</t>
    </r>
  </si>
  <si>
    <t>Dolní Rožínka, PSČ 592 51</t>
  </si>
  <si>
    <t>Průměr</t>
  </si>
  <si>
    <t>Minimum</t>
  </si>
  <si>
    <t>Maximum</t>
  </si>
  <si>
    <t>Ukazatel</t>
  </si>
  <si>
    <t>Důlní vody</t>
  </si>
  <si>
    <t>[mg/l]</t>
  </si>
  <si>
    <t>[mBq/l]</t>
  </si>
  <si>
    <r>
      <t xml:space="preserve">Profil: </t>
    </r>
    <r>
      <rPr>
        <b/>
        <sz val="14"/>
        <color indexed="8"/>
        <rFont val="Times New Roman CE"/>
        <family val="1"/>
      </rPr>
      <t xml:space="preserve">Vstup na DS Bukov, souhrn výsledků  </t>
    </r>
  </si>
  <si>
    <t>Měsíc</t>
  </si>
  <si>
    <t>DIAMO, státní podnik  odštěpný  závod  GEAM - odbor ekologie a sanací</t>
  </si>
  <si>
    <r>
      <t>N-NH</t>
    </r>
    <r>
      <rPr>
        <vertAlign val="subscript"/>
        <sz val="12"/>
        <rFont val="Times New Roman CE"/>
        <family val="1"/>
      </rPr>
      <t>4</t>
    </r>
  </si>
  <si>
    <r>
      <t>Značení</t>
    </r>
    <r>
      <rPr>
        <b/>
        <sz val="14"/>
        <rFont val="Times New Roman CE"/>
        <family val="1"/>
      </rPr>
      <t>: 2V</t>
    </r>
  </si>
  <si>
    <t>Rok: 2004</t>
  </si>
  <si>
    <t>Bodové vzorky</t>
  </si>
  <si>
    <t>Rok: 2003</t>
  </si>
  <si>
    <t>leden</t>
  </si>
  <si>
    <t xml:space="preserve"> únor</t>
  </si>
  <si>
    <t xml:space="preserve"> březen</t>
  </si>
  <si>
    <t xml:space="preserve"> duben</t>
  </si>
  <si>
    <t>květen</t>
  </si>
  <si>
    <t xml:space="preserve"> červen</t>
  </si>
  <si>
    <t>Jednotka</t>
  </si>
  <si>
    <t>červenec</t>
  </si>
  <si>
    <t xml:space="preserve"> srpen</t>
  </si>
  <si>
    <t xml:space="preserve">  září</t>
  </si>
  <si>
    <t xml:space="preserve"> říjen</t>
  </si>
  <si>
    <t>listopad</t>
  </si>
  <si>
    <t>prosinec</t>
  </si>
  <si>
    <t>Celkový průměr</t>
  </si>
  <si>
    <t xml:space="preserve">     Cl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</si>
  <si>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</si>
  <si>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</si>
  <si>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</si>
  <si>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</si>
  <si>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</si>
  <si>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</si>
  <si>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</si>
  <si>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</si>
  <si>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</si>
  <si>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</si>
  <si>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</si>
  <si>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</si>
  <si>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r>
      <t xml:space="preserve">Profil: </t>
    </r>
    <r>
      <rPr>
        <b/>
        <sz val="14"/>
        <color indexed="8"/>
        <rFont val="Times New Roman CE"/>
        <family val="1"/>
      </rPr>
      <t>Vstup na DS Bukov</t>
    </r>
  </si>
  <si>
    <t>Rok: 2002</t>
  </si>
  <si>
    <t>Rok: 2001</t>
  </si>
  <si>
    <t>Rok: 2000</t>
  </si>
  <si>
    <t xml:space="preserve"> květen</t>
  </si>
  <si>
    <t>RL</t>
  </si>
  <si>
    <t xml:space="preserve"> NL</t>
  </si>
  <si>
    <t xml:space="preserve"> pH</t>
  </si>
  <si>
    <t>Zásahová úroveň</t>
  </si>
  <si>
    <t>LIMIT</t>
  </si>
  <si>
    <t>6,5 - 9</t>
  </si>
  <si>
    <t>DIAMO, státní podnik  odštěpný  závod  GEAM - odbor ekologie,</t>
  </si>
  <si>
    <t>Rok: 1999</t>
  </si>
  <si>
    <t xml:space="preserve">  DIAMO </t>
  </si>
  <si>
    <t>Zpracoval:</t>
  </si>
  <si>
    <t xml:space="preserve">  o.z.GEAM Dolní Rožínka</t>
  </si>
  <si>
    <t>DIAMO</t>
  </si>
  <si>
    <t>o.z.GEAM Dolní Rožínka</t>
  </si>
  <si>
    <t>odbor Ekologie</t>
  </si>
  <si>
    <t>Zdeněk Toman</t>
  </si>
  <si>
    <t>Profil: Průměrné výsledky na vstupu  DS - Bukov</t>
  </si>
  <si>
    <t>ROK 1998</t>
  </si>
  <si>
    <t>Ra</t>
  </si>
  <si>
    <t>RLs</t>
  </si>
  <si>
    <t>(mg/l)</t>
  </si>
  <si>
    <t>(mBq/l)</t>
  </si>
  <si>
    <t>Profil: Vstup na DS - Bukov</t>
  </si>
  <si>
    <t>ROK 1997</t>
  </si>
  <si>
    <t>Rozbory vody na  vstupu do DS Bukov</t>
  </si>
  <si>
    <t>MĚSÍC</t>
  </si>
  <si>
    <t>Unat.</t>
  </si>
  <si>
    <t>Ra226</t>
  </si>
  <si>
    <t>mg/l</t>
  </si>
  <si>
    <t>Bq/m3</t>
  </si>
  <si>
    <t>PRUMĚR</t>
  </si>
  <si>
    <r>
      <t>SO</t>
    </r>
    <r>
      <rPr>
        <vertAlign val="subscript"/>
        <sz val="10"/>
        <rFont val="Times New Roman CE"/>
        <family val="1"/>
      </rPr>
      <t>4</t>
    </r>
    <r>
      <rPr>
        <vertAlign val="superscript"/>
        <sz val="10"/>
        <rFont val="Times New Roman CE"/>
        <family val="1"/>
      </rPr>
      <t>2-</t>
    </r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</si>
</sst>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_)"/>
    <numFmt numFmtId="165" formatCode="General_)"/>
    <numFmt numFmtId="166" formatCode="0.0_)"/>
    <numFmt numFmtId="167" formatCode="0_)"/>
    <numFmt numFmtId="168" formatCode="0.00_)"/>
    <numFmt numFmtId="169" formatCode="0.0000_)"/>
    <numFmt numFmtId="170" formatCode="d/m/yy"/>
    <numFmt numFmtId="171" formatCode="0.000"/>
    <numFmt numFmtId="172" formatCode="0.0"/>
    <numFmt numFmtId="173" formatCode="0.0000"/>
    <numFmt numFmtId="174" formatCode="_-* #,##0.000\ _K_č_-;\-* #,##0.000\ _K_č_-;_-* &quot;-&quot;??\ _K_č_-;_-@_-"/>
    <numFmt numFmtId="175" formatCode="_-* #,##0.0\ _K_č_-;\-* #,##0.0\ _K_č_-;_-* &quot;-&quot;??\ _K_č_-;_-@_-"/>
    <numFmt numFmtId="176" formatCode="_-* #,##0\ _K_č_-;\-* #,##0\ _K_č_-;_-* &quot;-&quot;??\ _K_č_-;_-@_-"/>
    <numFmt numFmtId="177" formatCode="0.00000_)"/>
    <numFmt numFmtId="178" formatCode="0.000000_)"/>
    <numFmt numFmtId="179" formatCode="0.0000000_)"/>
    <numFmt numFmtId="180" formatCode="0.00000000_)"/>
    <numFmt numFmtId="181" formatCode="0.000000000_)"/>
    <numFmt numFmtId="182" formatCode="dd/mm/yy"/>
    <numFmt numFmtId="183" formatCode="dd/mm/yyyy"/>
    <numFmt numFmtId="184" formatCode="d/mm/yyyy"/>
    <numFmt numFmtId="185" formatCode="0.00000"/>
    <numFmt numFmtId="186" formatCode="0.000000"/>
    <numFmt numFmtId="187" formatCode="\Pyy\O\ \-\ "/>
    <numFmt numFmtId="188" formatCode="#,##0.0\ _K_č"/>
    <numFmt numFmtId="189" formatCode="#,##0.00\ _K_č"/>
    <numFmt numFmtId="190" formatCode="#,##0.000\ _K_č"/>
    <numFmt numFmtId="191" formatCode="_-* #,##0.0000\ _K_č_-;\-* #,##0.0000\ _K_č_-;_-* &quot;-&quot;??\ _K_č_-;_-@_-"/>
    <numFmt numFmtId="192" formatCode="_-* #,##0.00000\ _K_č_-;\-* #,##0.00000\ _K_č_-;_-* &quot;-&quot;??\ _K_č_-;_-@_-"/>
    <numFmt numFmtId="193" formatCode="yyyy"/>
    <numFmt numFmtId="194" formatCode="0.0000000000_)"/>
    <numFmt numFmtId="195" formatCode="0.00000000000_)"/>
    <numFmt numFmtId="196" formatCode="dd/mm/\r\r\r\r"/>
    <numFmt numFmtId="197" formatCode="dd\-mmm_)"/>
    <numFmt numFmtId="198" formatCode="m/d/yy\ h:mm:ss\ d\o\p\./\od\p\."/>
    <numFmt numFmtId="199" formatCode="m/yyyy"/>
    <numFmt numFmtId="200" formatCode="0.0000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0.0000000000000000"/>
    <numFmt numFmtId="210" formatCode="0.00000000000000000"/>
    <numFmt numFmtId="211" formatCode="#,##0.0"/>
    <numFmt numFmtId="212" formatCode="#,##0.000"/>
    <numFmt numFmtId="213" formatCode="\1\7.\500###0"/>
    <numFmt numFmtId="214" formatCode="_-* #,##0.000000\ _K_č_-;\-* #,##0.000000\ _K_č_-;_-* &quot;-&quot;??\ _K_č_-;_-@_-"/>
    <numFmt numFmtId="215" formatCode="_-* #,##0.0000000\ _K_č_-;\-* #,##0.0000000\ _K_č_-;_-* &quot;-&quot;??\ _K_č_-;_-@_-"/>
    <numFmt numFmtId="216" formatCode="_-* #,##0.00000000\ _K_č_-;\-* #,##0.00000000\ _K_č_-;_-* &quot;-&quot;??\ _K_č_-;_-@_-"/>
    <numFmt numFmtId="217" formatCode="_-* #,##0.000000000\ _K_č_-;\-* #,##0.000000000\ _K_č_-;_-* &quot;-&quot;??\ _K_č_-;_-@_-"/>
    <numFmt numFmtId="218" formatCode="_-* #,##0.0000000000\ _K_č_-;\-* #,##0.0000000000\ _K_č_-;_-* &quot;-&quot;??\ _K_č_-;_-@_-"/>
    <numFmt numFmtId="219" formatCode="_-* #,##0.00000000000\ _K_č_-;\-* #,##0.00000000000\ _K_č_-;_-* &quot;-&quot;??\ _K_č_-;_-@_-"/>
    <numFmt numFmtId="220" formatCode="_-* #,##0.000000000000\ _K_č_-;\-* #,##0.000000000000\ _K_č_-;_-* &quot;-&quot;??\ _K_č_-;_-@_-"/>
    <numFmt numFmtId="221" formatCode="_-* #,##0.0000000000000\ _K_č_-;\-* #,##0.0000000000000\ _K_č_-;_-* &quot;-&quot;??\ _K_č_-;_-@_-"/>
    <numFmt numFmtId="222" formatCode="000\ 00"/>
  </numFmts>
  <fonts count="31">
    <font>
      <sz val="12"/>
      <name val="Helv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2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color indexed="10"/>
      <name val="Times New Roman CE"/>
      <family val="1"/>
    </font>
    <font>
      <vertAlign val="superscript"/>
      <sz val="12"/>
      <name val="Times New Roman CE"/>
      <family val="1"/>
    </font>
    <font>
      <vertAlign val="subscript"/>
      <sz val="12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sz val="14"/>
      <color indexed="8"/>
      <name val="Times New Roman CE"/>
      <family val="1"/>
    </font>
    <font>
      <b/>
      <sz val="14"/>
      <color indexed="8"/>
      <name val="Times New Roman CE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24"/>
      <name val="Times New Roman CE"/>
      <family val="1"/>
    </font>
    <font>
      <b/>
      <sz val="10"/>
      <name val="Times New Roman CE"/>
      <family val="1"/>
    </font>
    <font>
      <sz val="12"/>
      <color indexed="10"/>
      <name val="Times New Roman CE"/>
      <family val="1"/>
    </font>
    <font>
      <sz val="10"/>
      <name val="Courier"/>
      <family val="0"/>
    </font>
    <font>
      <sz val="10"/>
      <name val="Arial CE"/>
      <family val="0"/>
    </font>
    <font>
      <sz val="12"/>
      <color indexed="16"/>
      <name val="Courier"/>
      <family val="0"/>
    </font>
    <font>
      <b/>
      <sz val="12"/>
      <color indexed="16"/>
      <name val="Courier"/>
      <family val="0"/>
    </font>
    <font>
      <sz val="10"/>
      <color indexed="8"/>
      <name val="MS Sans Serif"/>
      <family val="0"/>
    </font>
    <font>
      <sz val="12"/>
      <name val="Courier"/>
      <family val="0"/>
    </font>
    <font>
      <b/>
      <sz val="18"/>
      <name val="Times New Roman CE"/>
      <family val="1"/>
    </font>
    <font>
      <vertAlign val="subscript"/>
      <sz val="10"/>
      <name val="Times New Roman CE"/>
      <family val="1"/>
    </font>
    <font>
      <vertAlign val="superscript"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 style="medium">
        <color indexed="8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medium">
        <color indexed="8"/>
      </right>
      <top style="thin"/>
      <bottom style="double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 style="thin"/>
      <top style="double">
        <color indexed="8"/>
      </top>
      <bottom style="double"/>
    </border>
    <border>
      <left>
        <color indexed="63"/>
      </left>
      <right style="thin"/>
      <top style="double">
        <color indexed="8"/>
      </top>
      <bottom style="double"/>
    </border>
    <border>
      <left style="thin"/>
      <right style="medium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medium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ck"/>
      <right style="thick"/>
      <top style="thick"/>
      <bottom style="thick"/>
    </border>
    <border>
      <left style="thick"/>
      <right style="thick"/>
      <top style="double"/>
      <bottom style="double"/>
    </border>
  </borders>
  <cellStyleXfs count="33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 locked="0"/>
    </xf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1">
      <alignment/>
      <protection locked="0"/>
    </xf>
  </cellStyleXfs>
  <cellXfs count="495">
    <xf numFmtId="165" fontId="0" fillId="0" borderId="0" xfId="0" applyAlignment="1">
      <alignment/>
    </xf>
    <xf numFmtId="165" fontId="5" fillId="2" borderId="2" xfId="0" applyFont="1" applyFill="1" applyBorder="1" applyAlignment="1">
      <alignment/>
    </xf>
    <xf numFmtId="165" fontId="5" fillId="2" borderId="0" xfId="0" applyFont="1" applyFill="1" applyAlignment="1">
      <alignment horizontal="center"/>
    </xf>
    <xf numFmtId="165" fontId="5" fillId="2" borderId="0" xfId="0" applyFont="1" applyFill="1" applyBorder="1" applyAlignment="1">
      <alignment horizontal="center"/>
    </xf>
    <xf numFmtId="2" fontId="5" fillId="2" borderId="3" xfId="0" applyNumberFormat="1" applyFont="1" applyFill="1" applyBorder="1" applyAlignment="1" applyProtection="1">
      <alignment horizontal="center"/>
      <protection/>
    </xf>
    <xf numFmtId="2" fontId="5" fillId="2" borderId="4" xfId="0" applyNumberFormat="1" applyFont="1" applyFill="1" applyBorder="1" applyAlignment="1" applyProtection="1">
      <alignment horizontal="center"/>
      <protection/>
    </xf>
    <xf numFmtId="1" fontId="5" fillId="2" borderId="4" xfId="0" applyNumberFormat="1" applyFont="1" applyFill="1" applyBorder="1" applyAlignment="1" applyProtection="1">
      <alignment horizontal="center"/>
      <protection/>
    </xf>
    <xf numFmtId="1" fontId="5" fillId="2" borderId="3" xfId="0" applyNumberFormat="1" applyFont="1" applyFill="1" applyBorder="1" applyAlignment="1" applyProtection="1">
      <alignment horizontal="center"/>
      <protection/>
    </xf>
    <xf numFmtId="2" fontId="5" fillId="2" borderId="0" xfId="0" applyNumberFormat="1" applyFont="1" applyFill="1" applyBorder="1" applyAlignment="1">
      <alignment horizontal="center"/>
    </xf>
    <xf numFmtId="165" fontId="5" fillId="2" borderId="5" xfId="0" applyFont="1" applyFill="1" applyBorder="1" applyAlignment="1">
      <alignment/>
    </xf>
    <xf numFmtId="171" fontId="5" fillId="2" borderId="3" xfId="0" applyNumberFormat="1" applyFont="1" applyFill="1" applyBorder="1" applyAlignment="1" applyProtection="1">
      <alignment horizontal="center"/>
      <protection/>
    </xf>
    <xf numFmtId="171" fontId="5" fillId="2" borderId="4" xfId="0" applyNumberFormat="1" applyFont="1" applyFill="1" applyBorder="1" applyAlignment="1" applyProtection="1">
      <alignment horizontal="center"/>
      <protection/>
    </xf>
    <xf numFmtId="1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 applyProtection="1">
      <alignment horizontal="center"/>
      <protection/>
    </xf>
    <xf numFmtId="1" fontId="5" fillId="2" borderId="0" xfId="0" applyNumberFormat="1" applyFont="1" applyFill="1" applyBorder="1" applyAlignment="1" applyProtection="1">
      <alignment horizontal="center"/>
      <protection/>
    </xf>
    <xf numFmtId="171" fontId="5" fillId="2" borderId="0" xfId="0" applyNumberFormat="1" applyFont="1" applyFill="1" applyBorder="1" applyAlignment="1">
      <alignment horizontal="center"/>
    </xf>
    <xf numFmtId="165" fontId="5" fillId="2" borderId="4" xfId="0" applyFont="1" applyFill="1" applyBorder="1" applyAlignment="1">
      <alignment horizontal="center"/>
    </xf>
    <xf numFmtId="166" fontId="5" fillId="2" borderId="6" xfId="0" applyNumberFormat="1" applyFont="1" applyFill="1" applyBorder="1" applyAlignment="1" applyProtection="1">
      <alignment horizontal="center"/>
      <protection/>
    </xf>
    <xf numFmtId="1" fontId="5" fillId="2" borderId="6" xfId="0" applyNumberFormat="1" applyFont="1" applyFill="1" applyBorder="1" applyAlignment="1" applyProtection="1">
      <alignment horizontal="center"/>
      <protection/>
    </xf>
    <xf numFmtId="172" fontId="5" fillId="2" borderId="0" xfId="0" applyNumberFormat="1" applyFont="1" applyFill="1" applyBorder="1" applyAlignment="1">
      <alignment horizontal="center"/>
    </xf>
    <xf numFmtId="167" fontId="5" fillId="2" borderId="4" xfId="0" applyNumberFormat="1" applyFont="1" applyFill="1" applyBorder="1" applyAlignment="1" applyProtection="1">
      <alignment horizontal="center"/>
      <protection/>
    </xf>
    <xf numFmtId="165" fontId="8" fillId="2" borderId="7" xfId="0" applyFont="1" applyFill="1" applyBorder="1" applyAlignment="1">
      <alignment/>
    </xf>
    <xf numFmtId="165" fontId="8" fillId="2" borderId="7" xfId="0" applyFont="1" applyFill="1" applyBorder="1" applyAlignment="1">
      <alignment horizontal="center"/>
    </xf>
    <xf numFmtId="165" fontId="8" fillId="2" borderId="8" xfId="0" applyFont="1" applyFill="1" applyBorder="1" applyAlignment="1">
      <alignment/>
    </xf>
    <xf numFmtId="165" fontId="8" fillId="2" borderId="0" xfId="0" applyFont="1" applyFill="1" applyAlignment="1">
      <alignment/>
    </xf>
    <xf numFmtId="165" fontId="8" fillId="2" borderId="0" xfId="0" applyFont="1" applyFill="1" applyBorder="1" applyAlignment="1">
      <alignment horizontal="left"/>
    </xf>
    <xf numFmtId="165" fontId="8" fillId="2" borderId="0" xfId="0" applyFont="1" applyFill="1" applyBorder="1" applyAlignment="1">
      <alignment/>
    </xf>
    <xf numFmtId="165" fontId="8" fillId="2" borderId="9" xfId="0" applyFont="1" applyFill="1" applyBorder="1" applyAlignment="1">
      <alignment/>
    </xf>
    <xf numFmtId="165" fontId="8" fillId="2" borderId="2" xfId="0" applyFont="1" applyFill="1" applyBorder="1" applyAlignment="1">
      <alignment/>
    </xf>
    <xf numFmtId="165" fontId="8" fillId="2" borderId="10" xfId="0" applyFont="1" applyFill="1" applyBorder="1" applyAlignment="1">
      <alignment/>
    </xf>
    <xf numFmtId="165" fontId="8" fillId="2" borderId="0" xfId="0" applyFont="1" applyFill="1" applyBorder="1" applyAlignment="1" quotePrefix="1">
      <alignment horizontal="left"/>
    </xf>
    <xf numFmtId="165" fontId="8" fillId="2" borderId="0" xfId="0" applyFont="1" applyFill="1" applyBorder="1" applyAlignment="1">
      <alignment horizontal="center"/>
    </xf>
    <xf numFmtId="165" fontId="8" fillId="2" borderId="5" xfId="0" applyFont="1" applyFill="1" applyBorder="1" applyAlignment="1">
      <alignment/>
    </xf>
    <xf numFmtId="167" fontId="5" fillId="2" borderId="3" xfId="0" applyNumberFormat="1" applyFont="1" applyFill="1" applyBorder="1" applyAlignment="1" applyProtection="1">
      <alignment horizontal="center"/>
      <protection/>
    </xf>
    <xf numFmtId="165" fontId="10" fillId="2" borderId="0" xfId="0" applyFont="1" applyFill="1" applyAlignment="1">
      <alignment/>
    </xf>
    <xf numFmtId="165" fontId="5" fillId="2" borderId="11" xfId="0" applyFont="1" applyFill="1" applyBorder="1" applyAlignment="1">
      <alignment/>
    </xf>
    <xf numFmtId="167" fontId="8" fillId="2" borderId="0" xfId="0" applyNumberFormat="1" applyFont="1" applyFill="1" applyAlignment="1" applyProtection="1">
      <alignment/>
      <protection/>
    </xf>
    <xf numFmtId="167" fontId="8" fillId="2" borderId="0" xfId="0" applyNumberFormat="1" applyFont="1" applyFill="1" applyAlignment="1" applyProtection="1">
      <alignment horizontal="center"/>
      <protection/>
    </xf>
    <xf numFmtId="166" fontId="8" fillId="2" borderId="0" xfId="0" applyNumberFormat="1" applyFont="1" applyFill="1" applyAlignment="1" applyProtection="1">
      <alignment/>
      <protection/>
    </xf>
    <xf numFmtId="165" fontId="8" fillId="2" borderId="0" xfId="0" applyFont="1" applyFill="1" applyAlignment="1">
      <alignment horizontal="center"/>
    </xf>
    <xf numFmtId="165" fontId="5" fillId="2" borderId="8" xfId="0" applyFont="1" applyFill="1" applyBorder="1" applyAlignment="1">
      <alignment horizontal="center"/>
    </xf>
    <xf numFmtId="165" fontId="5" fillId="2" borderId="9" xfId="0" applyFont="1" applyFill="1" applyBorder="1" applyAlignment="1">
      <alignment horizontal="center"/>
    </xf>
    <xf numFmtId="167" fontId="5" fillId="2" borderId="8" xfId="0" applyNumberFormat="1" applyFont="1" applyFill="1" applyBorder="1" applyAlignment="1" applyProtection="1">
      <alignment/>
      <protection/>
    </xf>
    <xf numFmtId="167" fontId="5" fillId="2" borderId="9" xfId="0" applyNumberFormat="1" applyFont="1" applyFill="1" applyBorder="1" applyAlignment="1" applyProtection="1">
      <alignment/>
      <protection/>
    </xf>
    <xf numFmtId="167" fontId="5" fillId="2" borderId="12" xfId="0" applyNumberFormat="1" applyFont="1" applyFill="1" applyBorder="1" applyAlignment="1" applyProtection="1">
      <alignment/>
      <protection/>
    </xf>
    <xf numFmtId="167" fontId="5" fillId="2" borderId="13" xfId="0" applyNumberFormat="1" applyFont="1" applyFill="1" applyBorder="1" applyAlignment="1" applyProtection="1">
      <alignment/>
      <protection/>
    </xf>
    <xf numFmtId="167" fontId="5" fillId="2" borderId="14" xfId="0" applyNumberFormat="1" applyFont="1" applyFill="1" applyBorder="1" applyAlignment="1" applyProtection="1">
      <alignment/>
      <protection/>
    </xf>
    <xf numFmtId="171" fontId="8" fillId="2" borderId="7" xfId="0" applyNumberFormat="1" applyFont="1" applyFill="1" applyBorder="1" applyAlignment="1">
      <alignment/>
    </xf>
    <xf numFmtId="171" fontId="8" fillId="2" borderId="0" xfId="0" applyNumberFormat="1" applyFont="1" applyFill="1" applyAlignment="1">
      <alignment/>
    </xf>
    <xf numFmtId="171" fontId="8" fillId="2" borderId="0" xfId="0" applyNumberFormat="1" applyFont="1" applyFill="1" applyBorder="1" applyAlignment="1">
      <alignment/>
    </xf>
    <xf numFmtId="171" fontId="8" fillId="2" borderId="0" xfId="0" applyNumberFormat="1" applyFont="1" applyFill="1" applyAlignment="1" applyProtection="1">
      <alignment/>
      <protection/>
    </xf>
    <xf numFmtId="165" fontId="5" fillId="2" borderId="15" xfId="0" applyFont="1" applyFill="1" applyBorder="1" applyAlignment="1">
      <alignment horizontal="center"/>
    </xf>
    <xf numFmtId="167" fontId="5" fillId="2" borderId="6" xfId="0" applyNumberFormat="1" applyFont="1" applyFill="1" applyBorder="1" applyAlignment="1" applyProtection="1">
      <alignment horizontal="center"/>
      <protection/>
    </xf>
    <xf numFmtId="171" fontId="5" fillId="2" borderId="6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Border="1" applyAlignment="1">
      <alignment horizontal="centerContinuous"/>
    </xf>
    <xf numFmtId="2" fontId="5" fillId="2" borderId="6" xfId="0" applyNumberFormat="1" applyFont="1" applyFill="1" applyBorder="1" applyAlignment="1" applyProtection="1">
      <alignment horizontal="center"/>
      <protection/>
    </xf>
    <xf numFmtId="2" fontId="5" fillId="2" borderId="17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2" fontId="5" fillId="2" borderId="18" xfId="0" applyNumberFormat="1" applyFont="1" applyFill="1" applyBorder="1" applyAlignment="1">
      <alignment horizontal="center"/>
    </xf>
    <xf numFmtId="165" fontId="5" fillId="2" borderId="19" xfId="0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left"/>
    </xf>
    <xf numFmtId="171" fontId="5" fillId="2" borderId="15" xfId="0" applyNumberFormat="1" applyFont="1" applyFill="1" applyBorder="1" applyAlignment="1">
      <alignment horizontal="center"/>
    </xf>
    <xf numFmtId="1" fontId="5" fillId="0" borderId="20" xfId="0" applyNumberFormat="1" applyFont="1" applyBorder="1" applyAlignment="1" applyProtection="1">
      <alignment horizontal="center"/>
      <protection/>
    </xf>
    <xf numFmtId="165" fontId="8" fillId="2" borderId="21" xfId="0" applyFont="1" applyFill="1" applyBorder="1" applyAlignment="1">
      <alignment/>
    </xf>
    <xf numFmtId="165" fontId="5" fillId="2" borderId="20" xfId="0" applyFont="1" applyFill="1" applyBorder="1" applyAlignment="1">
      <alignment horizontal="center"/>
    </xf>
    <xf numFmtId="171" fontId="5" fillId="2" borderId="20" xfId="0" applyNumberFormat="1" applyFont="1" applyFill="1" applyBorder="1" applyAlignment="1">
      <alignment horizontal="center"/>
    </xf>
    <xf numFmtId="1" fontId="5" fillId="0" borderId="22" xfId="0" applyNumberFormat="1" applyFont="1" applyBorder="1" applyAlignment="1" applyProtection="1">
      <alignment horizontal="center"/>
      <protection/>
    </xf>
    <xf numFmtId="1" fontId="5" fillId="2" borderId="20" xfId="0" applyNumberFormat="1" applyFont="1" applyFill="1" applyBorder="1" applyAlignment="1">
      <alignment horizontal="center"/>
    </xf>
    <xf numFmtId="165" fontId="5" fillId="2" borderId="23" xfId="0" applyFont="1" applyFill="1" applyBorder="1" applyAlignment="1">
      <alignment horizontal="center"/>
    </xf>
    <xf numFmtId="171" fontId="5" fillId="2" borderId="24" xfId="0" applyNumberFormat="1" applyFont="1" applyFill="1" applyBorder="1" applyAlignment="1">
      <alignment horizontal="center"/>
    </xf>
    <xf numFmtId="1" fontId="5" fillId="2" borderId="25" xfId="0" applyNumberFormat="1" applyFont="1" applyFill="1" applyBorder="1" applyAlignment="1">
      <alignment horizontal="center"/>
    </xf>
    <xf numFmtId="171" fontId="5" fillId="2" borderId="26" xfId="0" applyNumberFormat="1" applyFont="1" applyFill="1" applyBorder="1" applyAlignment="1">
      <alignment horizontal="center"/>
    </xf>
    <xf numFmtId="167" fontId="5" fillId="2" borderId="27" xfId="0" applyNumberFormat="1" applyFont="1" applyFill="1" applyBorder="1" applyAlignment="1" applyProtection="1">
      <alignment horizontal="center"/>
      <protection/>
    </xf>
    <xf numFmtId="165" fontId="8" fillId="2" borderId="16" xfId="0" applyFont="1" applyFill="1" applyBorder="1" applyAlignment="1">
      <alignment horizontal="centerContinuous"/>
    </xf>
    <xf numFmtId="171" fontId="8" fillId="2" borderId="16" xfId="0" applyNumberFormat="1" applyFont="1" applyFill="1" applyBorder="1" applyAlignment="1">
      <alignment horizontal="centerContinuous"/>
    </xf>
    <xf numFmtId="165" fontId="8" fillId="2" borderId="28" xfId="0" applyFont="1" applyFill="1" applyBorder="1" applyAlignment="1">
      <alignment horizontal="centerContinuous"/>
    </xf>
    <xf numFmtId="168" fontId="5" fillId="2" borderId="0" xfId="0" applyNumberFormat="1" applyFont="1" applyFill="1" applyBorder="1" applyAlignment="1" applyProtection="1">
      <alignment horizontal="center"/>
      <protection/>
    </xf>
    <xf numFmtId="168" fontId="5" fillId="2" borderId="17" xfId="0" applyNumberFormat="1" applyFont="1" applyFill="1" applyBorder="1" applyAlignment="1" applyProtection="1">
      <alignment horizontal="center"/>
      <protection/>
    </xf>
    <xf numFmtId="166" fontId="5" fillId="2" borderId="29" xfId="0" applyNumberFormat="1" applyFont="1" applyFill="1" applyBorder="1" applyAlignment="1" applyProtection="1">
      <alignment horizontal="center"/>
      <protection/>
    </xf>
    <xf numFmtId="168" fontId="5" fillId="2" borderId="0" xfId="0" applyNumberFormat="1" applyFont="1" applyFill="1" applyAlignment="1" applyProtection="1">
      <alignment horizontal="center"/>
      <protection/>
    </xf>
    <xf numFmtId="168" fontId="5" fillId="2" borderId="30" xfId="0" applyNumberFormat="1" applyFont="1" applyFill="1" applyBorder="1" applyAlignment="1" applyProtection="1">
      <alignment horizontal="center"/>
      <protection/>
    </xf>
    <xf numFmtId="166" fontId="5" fillId="2" borderId="31" xfId="0" applyNumberFormat="1" applyFont="1" applyFill="1" applyBorder="1" applyAlignment="1" applyProtection="1">
      <alignment horizontal="center"/>
      <protection/>
    </xf>
    <xf numFmtId="166" fontId="5" fillId="2" borderId="32" xfId="0" applyNumberFormat="1" applyFont="1" applyFill="1" applyBorder="1" applyAlignment="1" applyProtection="1">
      <alignment horizontal="center"/>
      <protection/>
    </xf>
    <xf numFmtId="171" fontId="5" fillId="2" borderId="27" xfId="0" applyNumberFormat="1" applyFont="1" applyFill="1" applyBorder="1" applyAlignment="1" applyProtection="1">
      <alignment horizontal="center"/>
      <protection/>
    </xf>
    <xf numFmtId="168" fontId="5" fillId="2" borderId="33" xfId="0" applyNumberFormat="1" applyFont="1" applyFill="1" applyBorder="1" applyAlignment="1" applyProtection="1">
      <alignment horizontal="center"/>
      <protection/>
    </xf>
    <xf numFmtId="166" fontId="5" fillId="2" borderId="34" xfId="0" applyNumberFormat="1" applyFont="1" applyFill="1" applyBorder="1" applyAlignment="1" applyProtection="1">
      <alignment horizontal="center"/>
      <protection/>
    </xf>
    <xf numFmtId="166" fontId="5" fillId="2" borderId="35" xfId="0" applyNumberFormat="1" applyFont="1" applyFill="1" applyBorder="1" applyAlignment="1" applyProtection="1">
      <alignment horizontal="center"/>
      <protection/>
    </xf>
    <xf numFmtId="167" fontId="5" fillId="2" borderId="35" xfId="0" applyNumberFormat="1" applyFont="1" applyFill="1" applyBorder="1" applyAlignment="1" applyProtection="1">
      <alignment horizontal="center"/>
      <protection/>
    </xf>
    <xf numFmtId="171" fontId="5" fillId="2" borderId="35" xfId="0" applyNumberFormat="1" applyFont="1" applyFill="1" applyBorder="1" applyAlignment="1" applyProtection="1">
      <alignment horizontal="center"/>
      <protection/>
    </xf>
    <xf numFmtId="168" fontId="5" fillId="2" borderId="1" xfId="0" applyNumberFormat="1" applyFont="1" applyFill="1" applyBorder="1" applyAlignment="1" applyProtection="1">
      <alignment horizontal="center"/>
      <protection/>
    </xf>
    <xf numFmtId="168" fontId="5" fillId="2" borderId="36" xfId="0" applyNumberFormat="1" applyFont="1" applyFill="1" applyBorder="1" applyAlignment="1" applyProtection="1">
      <alignment horizontal="center"/>
      <protection/>
    </xf>
    <xf numFmtId="166" fontId="5" fillId="2" borderId="37" xfId="0" applyNumberFormat="1" applyFont="1" applyFill="1" applyBorder="1" applyAlignment="1" applyProtection="1">
      <alignment horizontal="center"/>
      <protection/>
    </xf>
    <xf numFmtId="167" fontId="5" fillId="2" borderId="0" xfId="0" applyNumberFormat="1" applyFont="1" applyFill="1" applyBorder="1" applyAlignment="1" applyProtection="1">
      <alignment/>
      <protection/>
    </xf>
    <xf numFmtId="172" fontId="5" fillId="2" borderId="9" xfId="0" applyNumberFormat="1" applyFont="1" applyFill="1" applyBorder="1" applyAlignment="1">
      <alignment horizontal="center"/>
    </xf>
    <xf numFmtId="172" fontId="5" fillId="2" borderId="38" xfId="0" applyNumberFormat="1" applyFont="1" applyFill="1" applyBorder="1" applyAlignment="1">
      <alignment horizontal="center"/>
    </xf>
    <xf numFmtId="171" fontId="5" fillId="2" borderId="17" xfId="0" applyNumberFormat="1" applyFont="1" applyFill="1" applyBorder="1" applyAlignment="1">
      <alignment horizontal="center"/>
    </xf>
    <xf numFmtId="1" fontId="5" fillId="2" borderId="39" xfId="0" applyNumberFormat="1" applyFont="1" applyFill="1" applyBorder="1" applyAlignment="1">
      <alignment horizontal="center"/>
    </xf>
    <xf numFmtId="171" fontId="5" fillId="2" borderId="39" xfId="0" applyNumberFormat="1" applyFont="1" applyFill="1" applyBorder="1" applyAlignment="1">
      <alignment horizontal="center"/>
    </xf>
    <xf numFmtId="2" fontId="5" fillId="2" borderId="39" xfId="0" applyNumberFormat="1" applyFont="1" applyFill="1" applyBorder="1" applyAlignment="1">
      <alignment horizontal="center"/>
    </xf>
    <xf numFmtId="1" fontId="5" fillId="2" borderId="40" xfId="0" applyNumberFormat="1" applyFont="1" applyFill="1" applyBorder="1" applyAlignment="1" applyProtection="1">
      <alignment horizontal="center"/>
      <protection/>
    </xf>
    <xf numFmtId="171" fontId="5" fillId="2" borderId="40" xfId="0" applyNumberFormat="1" applyFont="1" applyFill="1" applyBorder="1" applyAlignment="1" applyProtection="1">
      <alignment horizontal="center"/>
      <protection/>
    </xf>
    <xf numFmtId="2" fontId="5" fillId="2" borderId="40" xfId="0" applyNumberFormat="1" applyFont="1" applyFill="1" applyBorder="1" applyAlignment="1" applyProtection="1">
      <alignment horizontal="center"/>
      <protection/>
    </xf>
    <xf numFmtId="165" fontId="8" fillId="2" borderId="41" xfId="0" applyFont="1" applyFill="1" applyBorder="1" applyAlignment="1">
      <alignment/>
    </xf>
    <xf numFmtId="172" fontId="5" fillId="2" borderId="9" xfId="0" applyNumberFormat="1" applyFont="1" applyFill="1" applyBorder="1" applyAlignment="1" applyProtection="1">
      <alignment horizontal="center"/>
      <protection/>
    </xf>
    <xf numFmtId="2" fontId="5" fillId="2" borderId="0" xfId="0" applyNumberFormat="1" applyFont="1" applyFill="1" applyBorder="1" applyAlignment="1">
      <alignment horizontal="right"/>
    </xf>
    <xf numFmtId="171" fontId="5" fillId="2" borderId="42" xfId="0" applyNumberFormat="1" applyFont="1" applyFill="1" applyBorder="1" applyAlignment="1">
      <alignment horizontal="center"/>
    </xf>
    <xf numFmtId="2" fontId="5" fillId="2" borderId="43" xfId="0" applyNumberFormat="1" applyFont="1" applyFill="1" applyBorder="1" applyAlignment="1">
      <alignment horizontal="center"/>
    </xf>
    <xf numFmtId="2" fontId="5" fillId="2" borderId="44" xfId="0" applyNumberFormat="1" applyFont="1" applyFill="1" applyBorder="1" applyAlignment="1">
      <alignment horizontal="center"/>
    </xf>
    <xf numFmtId="2" fontId="5" fillId="2" borderId="45" xfId="0" applyNumberFormat="1" applyFont="1" applyFill="1" applyBorder="1" applyAlignment="1" applyProtection="1">
      <alignment horizontal="center"/>
      <protection/>
    </xf>
    <xf numFmtId="2" fontId="5" fillId="2" borderId="46" xfId="0" applyNumberFormat="1" applyFont="1" applyFill="1" applyBorder="1" applyAlignment="1">
      <alignment horizontal="center"/>
    </xf>
    <xf numFmtId="165" fontId="5" fillId="2" borderId="47" xfId="0" applyFont="1" applyFill="1" applyBorder="1" applyAlignment="1">
      <alignment horizontal="center"/>
    </xf>
    <xf numFmtId="171" fontId="5" fillId="2" borderId="48" xfId="0" applyNumberFormat="1" applyFont="1" applyFill="1" applyBorder="1" applyAlignment="1">
      <alignment horizontal="center"/>
    </xf>
    <xf numFmtId="168" fontId="5" fillId="2" borderId="49" xfId="0" applyNumberFormat="1" applyFont="1" applyFill="1" applyBorder="1" applyAlignment="1" applyProtection="1">
      <alignment horizontal="center"/>
      <protection/>
    </xf>
    <xf numFmtId="168" fontId="5" fillId="2" borderId="50" xfId="0" applyNumberFormat="1" applyFont="1" applyFill="1" applyBorder="1" applyAlignment="1" applyProtection="1">
      <alignment horizontal="center"/>
      <protection/>
    </xf>
    <xf numFmtId="171" fontId="5" fillId="2" borderId="25" xfId="0" applyNumberFormat="1" applyFont="1" applyFill="1" applyBorder="1" applyAlignment="1">
      <alignment horizontal="center"/>
    </xf>
    <xf numFmtId="165" fontId="5" fillId="2" borderId="51" xfId="0" applyFont="1" applyFill="1" applyBorder="1" applyAlignment="1">
      <alignment horizontal="center"/>
    </xf>
    <xf numFmtId="2" fontId="5" fillId="2" borderId="52" xfId="0" applyNumberFormat="1" applyFont="1" applyFill="1" applyBorder="1" applyAlignment="1" applyProtection="1">
      <alignment horizontal="center"/>
      <protection/>
    </xf>
    <xf numFmtId="1" fontId="5" fillId="2" borderId="27" xfId="0" applyNumberFormat="1" applyFont="1" applyFill="1" applyBorder="1" applyAlignment="1" applyProtection="1">
      <alignment horizontal="center"/>
      <protection/>
    </xf>
    <xf numFmtId="1" fontId="5" fillId="2" borderId="35" xfId="0" applyNumberFormat="1" applyFont="1" applyFill="1" applyBorder="1" applyAlignment="1" applyProtection="1">
      <alignment horizontal="center"/>
      <protection/>
    </xf>
    <xf numFmtId="168" fontId="5" fillId="2" borderId="3" xfId="0" applyNumberFormat="1" applyFont="1" applyFill="1" applyBorder="1" applyAlignment="1" applyProtection="1">
      <alignment horizontal="center"/>
      <protection/>
    </xf>
    <xf numFmtId="168" fontId="5" fillId="2" borderId="6" xfId="0" applyNumberFormat="1" applyFont="1" applyFill="1" applyBorder="1" applyAlignment="1" applyProtection="1">
      <alignment horizontal="center"/>
      <protection/>
    </xf>
    <xf numFmtId="2" fontId="8" fillId="2" borderId="7" xfId="0" applyNumberFormat="1" applyFont="1" applyFill="1" applyBorder="1" applyAlignment="1">
      <alignment/>
    </xf>
    <xf numFmtId="2" fontId="5" fillId="2" borderId="0" xfId="0" applyNumberFormat="1" applyFont="1" applyFill="1" applyBorder="1" applyAlignment="1" quotePrefix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4" fillId="2" borderId="0" xfId="0" applyNumberFormat="1" applyFont="1" applyFill="1" applyBorder="1" applyAlignment="1">
      <alignment horizontal="left"/>
    </xf>
    <xf numFmtId="2" fontId="5" fillId="2" borderId="20" xfId="0" applyNumberFormat="1" applyFont="1" applyFill="1" applyBorder="1" applyAlignment="1">
      <alignment horizontal="center"/>
    </xf>
    <xf numFmtId="2" fontId="5" fillId="2" borderId="25" xfId="0" applyNumberFormat="1" applyFont="1" applyFill="1" applyBorder="1" applyAlignment="1">
      <alignment horizontal="center"/>
    </xf>
    <xf numFmtId="2" fontId="5" fillId="2" borderId="27" xfId="0" applyNumberFormat="1" applyFont="1" applyFill="1" applyBorder="1" applyAlignment="1" applyProtection="1">
      <alignment horizontal="center"/>
      <protection/>
    </xf>
    <xf numFmtId="2" fontId="5" fillId="2" borderId="35" xfId="0" applyNumberFormat="1" applyFont="1" applyFill="1" applyBorder="1" applyAlignment="1" applyProtection="1">
      <alignment horizontal="center"/>
      <protection/>
    </xf>
    <xf numFmtId="2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/>
    </xf>
    <xf numFmtId="2" fontId="8" fillId="2" borderId="16" xfId="0" applyNumberFormat="1" applyFont="1" applyFill="1" applyBorder="1" applyAlignment="1">
      <alignment horizontal="centerContinuous"/>
    </xf>
    <xf numFmtId="2" fontId="5" fillId="2" borderId="53" xfId="0" applyNumberFormat="1" applyFont="1" applyFill="1" applyBorder="1" applyAlignment="1">
      <alignment horizontal="center"/>
    </xf>
    <xf numFmtId="165" fontId="9" fillId="2" borderId="54" xfId="0" applyFont="1" applyFill="1" applyBorder="1" applyAlignment="1">
      <alignment horizontal="left"/>
    </xf>
    <xf numFmtId="183" fontId="5" fillId="2" borderId="17" xfId="0" applyNumberFormat="1" applyFont="1" applyFill="1" applyBorder="1" applyAlignment="1">
      <alignment horizontal="center"/>
    </xf>
    <xf numFmtId="183" fontId="5" fillId="2" borderId="17" xfId="0" applyNumberFormat="1" applyFont="1" applyFill="1" applyBorder="1" applyAlignment="1" quotePrefix="1">
      <alignment horizontal="center"/>
    </xf>
    <xf numFmtId="14" fontId="5" fillId="2" borderId="0" xfId="0" applyNumberFormat="1" applyFont="1" applyFill="1" applyBorder="1" applyAlignment="1">
      <alignment horizontal="center"/>
    </xf>
    <xf numFmtId="165" fontId="14" fillId="2" borderId="55" xfId="0" applyFont="1" applyFill="1" applyBorder="1" applyAlignment="1">
      <alignment horizontal="center"/>
    </xf>
    <xf numFmtId="165" fontId="14" fillId="2" borderId="0" xfId="0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170" fontId="13" fillId="2" borderId="0" xfId="0" applyNumberFormat="1" applyFont="1" applyFill="1" applyBorder="1" applyAlignment="1">
      <alignment horizontal="center"/>
    </xf>
    <xf numFmtId="165" fontId="5" fillId="2" borderId="49" xfId="0" applyFont="1" applyFill="1" applyBorder="1" applyAlignment="1" quotePrefix="1">
      <alignment horizontal="center"/>
    </xf>
    <xf numFmtId="165" fontId="5" fillId="2" borderId="56" xfId="0" applyFont="1" applyFill="1" applyBorder="1" applyAlignment="1" quotePrefix="1">
      <alignment horizontal="center"/>
    </xf>
    <xf numFmtId="165" fontId="5" fillId="2" borderId="50" xfId="0" applyFont="1" applyFill="1" applyBorder="1" applyAlignment="1">
      <alignment horizontal="center"/>
    </xf>
    <xf numFmtId="165" fontId="5" fillId="2" borderId="36" xfId="0" applyFont="1" applyFill="1" applyBorder="1" applyAlignment="1">
      <alignment horizontal="center"/>
    </xf>
    <xf numFmtId="165" fontId="5" fillId="2" borderId="15" xfId="0" applyFont="1" applyFill="1" applyBorder="1" applyAlignment="1" quotePrefix="1">
      <alignment horizontal="center"/>
    </xf>
    <xf numFmtId="165" fontId="5" fillId="2" borderId="57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65" fontId="5" fillId="2" borderId="24" xfId="0" applyFont="1" applyFill="1" applyBorder="1" applyAlignment="1">
      <alignment horizontal="center"/>
    </xf>
    <xf numFmtId="166" fontId="5" fillId="2" borderId="9" xfId="0" applyNumberFormat="1" applyFont="1" applyFill="1" applyBorder="1" applyAlignment="1" applyProtection="1">
      <alignment horizontal="center"/>
      <protection/>
    </xf>
    <xf numFmtId="167" fontId="5" fillId="2" borderId="40" xfId="0" applyNumberFormat="1" applyFont="1" applyFill="1" applyBorder="1" applyAlignment="1" applyProtection="1">
      <alignment horizontal="center"/>
      <protection/>
    </xf>
    <xf numFmtId="171" fontId="6" fillId="2" borderId="40" xfId="0" applyNumberFormat="1" applyFont="1" applyFill="1" applyBorder="1" applyAlignment="1">
      <alignment horizontal="center"/>
    </xf>
    <xf numFmtId="1" fontId="6" fillId="2" borderId="40" xfId="0" applyNumberFormat="1" applyFont="1" applyFill="1" applyBorder="1" applyAlignment="1">
      <alignment horizontal="center"/>
    </xf>
    <xf numFmtId="168" fontId="5" fillId="2" borderId="40" xfId="0" applyNumberFormat="1" applyFont="1" applyFill="1" applyBorder="1" applyAlignment="1" applyProtection="1">
      <alignment horizontal="center"/>
      <protection/>
    </xf>
    <xf numFmtId="2" fontId="9" fillId="2" borderId="58" xfId="0" applyNumberFormat="1" applyFont="1" applyFill="1" applyBorder="1" applyAlignment="1">
      <alignment horizontal="left"/>
    </xf>
    <xf numFmtId="2" fontId="5" fillId="2" borderId="59" xfId="0" applyNumberFormat="1" applyFont="1" applyFill="1" applyBorder="1" applyAlignment="1">
      <alignment horizontal="center"/>
    </xf>
    <xf numFmtId="1" fontId="5" fillId="2" borderId="60" xfId="0" applyNumberFormat="1" applyFont="1" applyFill="1" applyBorder="1" applyAlignment="1">
      <alignment horizontal="center"/>
    </xf>
    <xf numFmtId="171" fontId="6" fillId="2" borderId="60" xfId="0" applyNumberFormat="1" applyFont="1" applyFill="1" applyBorder="1" applyAlignment="1">
      <alignment horizontal="center"/>
    </xf>
    <xf numFmtId="1" fontId="6" fillId="2" borderId="60" xfId="0" applyNumberFormat="1" applyFont="1" applyFill="1" applyBorder="1" applyAlignment="1">
      <alignment horizontal="center"/>
    </xf>
    <xf numFmtId="2" fontId="5" fillId="2" borderId="60" xfId="0" applyNumberFormat="1" applyFont="1" applyFill="1" applyBorder="1" applyAlignment="1">
      <alignment horizontal="center"/>
    </xf>
    <xf numFmtId="2" fontId="5" fillId="2" borderId="61" xfId="0" applyNumberFormat="1" applyFont="1" applyFill="1" applyBorder="1" applyAlignment="1">
      <alignment horizontal="center"/>
    </xf>
    <xf numFmtId="172" fontId="5" fillId="2" borderId="62" xfId="0" applyNumberFormat="1" applyFont="1" applyFill="1" applyBorder="1" applyAlignment="1">
      <alignment horizontal="center"/>
    </xf>
    <xf numFmtId="165" fontId="5" fillId="2" borderId="21" xfId="0" applyFont="1" applyFill="1" applyBorder="1" applyAlignment="1">
      <alignment/>
    </xf>
    <xf numFmtId="165" fontId="5" fillId="2" borderId="63" xfId="0" applyFont="1" applyFill="1" applyBorder="1" applyAlignment="1">
      <alignment/>
    </xf>
    <xf numFmtId="172" fontId="5" fillId="2" borderId="63" xfId="0" applyNumberFormat="1" applyFont="1" applyFill="1" applyBorder="1" applyAlignment="1">
      <alignment horizontal="center"/>
    </xf>
    <xf numFmtId="166" fontId="5" fillId="2" borderId="63" xfId="0" applyNumberFormat="1" applyFont="1" applyFill="1" applyBorder="1" applyAlignment="1">
      <alignment/>
    </xf>
    <xf numFmtId="165" fontId="5" fillId="2" borderId="63" xfId="0" applyFont="1" applyFill="1" applyBorder="1" applyAlignment="1">
      <alignment horizontal="center"/>
    </xf>
    <xf numFmtId="165" fontId="5" fillId="2" borderId="64" xfId="0" applyFont="1" applyFill="1" applyBorder="1" applyAlignment="1">
      <alignment/>
    </xf>
    <xf numFmtId="165" fontId="5" fillId="2" borderId="0" xfId="0" applyFont="1" applyFill="1" applyAlignment="1">
      <alignment/>
    </xf>
    <xf numFmtId="165" fontId="5" fillId="2" borderId="10" xfId="0" applyFont="1" applyFill="1" applyBorder="1" applyAlignment="1">
      <alignment/>
    </xf>
    <xf numFmtId="14" fontId="5" fillId="2" borderId="0" xfId="0" applyNumberFormat="1" applyFont="1" applyFill="1" applyBorder="1" applyAlignment="1">
      <alignment/>
    </xf>
    <xf numFmtId="172" fontId="5" fillId="2" borderId="0" xfId="0" applyNumberFormat="1" applyFont="1" applyFill="1" applyBorder="1" applyAlignment="1" quotePrefix="1">
      <alignment horizontal="left"/>
    </xf>
    <xf numFmtId="165" fontId="5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/>
    </xf>
    <xf numFmtId="165" fontId="5" fillId="2" borderId="0" xfId="0" applyFont="1" applyFill="1" applyBorder="1" applyAlignment="1">
      <alignment horizontal="left"/>
    </xf>
    <xf numFmtId="172" fontId="5" fillId="2" borderId="0" xfId="0" applyNumberFormat="1" applyFont="1" applyFill="1" applyBorder="1" applyAlignment="1">
      <alignment horizontal="left"/>
    </xf>
    <xf numFmtId="172" fontId="14" fillId="2" borderId="0" xfId="0" applyNumberFormat="1" applyFont="1" applyFill="1" applyBorder="1" applyAlignment="1">
      <alignment horizontal="left"/>
    </xf>
    <xf numFmtId="165" fontId="5" fillId="2" borderId="0" xfId="0" applyFont="1" applyFill="1" applyBorder="1" applyAlignment="1" quotePrefix="1">
      <alignment horizontal="left"/>
    </xf>
    <xf numFmtId="165" fontId="14" fillId="2" borderId="55" xfId="0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center"/>
    </xf>
    <xf numFmtId="165" fontId="14" fillId="2" borderId="0" xfId="0" applyFont="1" applyFill="1" applyBorder="1" applyAlignment="1">
      <alignment horizontal="left"/>
    </xf>
    <xf numFmtId="170" fontId="13" fillId="2" borderId="0" xfId="0" applyNumberFormat="1" applyFont="1" applyFill="1" applyBorder="1" applyAlignment="1">
      <alignment horizontal="left"/>
    </xf>
    <xf numFmtId="165" fontId="19" fillId="2" borderId="0" xfId="0" applyFont="1" applyFill="1" applyBorder="1" applyAlignment="1">
      <alignment/>
    </xf>
    <xf numFmtId="166" fontId="19" fillId="2" borderId="0" xfId="0" applyNumberFormat="1" applyFont="1" applyFill="1" applyBorder="1" applyAlignment="1">
      <alignment/>
    </xf>
    <xf numFmtId="165" fontId="6" fillId="2" borderId="0" xfId="0" applyFont="1" applyFill="1" applyBorder="1" applyAlignment="1">
      <alignment horizontal="left"/>
    </xf>
    <xf numFmtId="2" fontId="5" fillId="0" borderId="2" xfId="0" applyNumberFormat="1" applyFont="1" applyBorder="1" applyAlignment="1">
      <alignment horizontal="right"/>
    </xf>
    <xf numFmtId="165" fontId="5" fillId="2" borderId="65" xfId="0" applyFont="1" applyFill="1" applyBorder="1" applyAlignment="1" quotePrefix="1">
      <alignment horizontal="left"/>
    </xf>
    <xf numFmtId="165" fontId="5" fillId="2" borderId="66" xfId="0" applyFont="1" applyFill="1" applyBorder="1" applyAlignment="1">
      <alignment horizontal="centerContinuous" vertical="center" wrapText="1"/>
    </xf>
    <xf numFmtId="165" fontId="5" fillId="2" borderId="3" xfId="0" applyFont="1" applyFill="1" applyBorder="1" applyAlignment="1">
      <alignment horizontal="centerContinuous" vertical="center" wrapText="1"/>
    </xf>
    <xf numFmtId="165" fontId="5" fillId="2" borderId="66" xfId="0" applyFont="1" applyFill="1" applyBorder="1" applyAlignment="1">
      <alignment horizontal="centerContinuous"/>
    </xf>
    <xf numFmtId="165" fontId="5" fillId="2" borderId="3" xfId="0" applyFont="1" applyFill="1" applyBorder="1" applyAlignment="1">
      <alignment horizontal="centerContinuous"/>
    </xf>
    <xf numFmtId="165" fontId="5" fillId="2" borderId="66" xfId="0" applyFont="1" applyFill="1" applyBorder="1" applyAlignment="1" quotePrefix="1">
      <alignment horizontal="centerContinuous"/>
    </xf>
    <xf numFmtId="165" fontId="5" fillId="2" borderId="3" xfId="0" applyFont="1" applyFill="1" applyBorder="1" applyAlignment="1" quotePrefix="1">
      <alignment horizontal="centerContinuous"/>
    </xf>
    <xf numFmtId="172" fontId="5" fillId="2" borderId="67" xfId="0" applyNumberFormat="1" applyFont="1" applyFill="1" applyBorder="1" applyAlignment="1">
      <alignment horizontal="centerContinuous"/>
    </xf>
    <xf numFmtId="165" fontId="5" fillId="2" borderId="68" xfId="0" applyFont="1" applyFill="1" applyBorder="1" applyAlignment="1" quotePrefix="1">
      <alignment horizontal="centerContinuous"/>
    </xf>
    <xf numFmtId="165" fontId="7" fillId="2" borderId="0" xfId="0" applyFont="1" applyFill="1" applyAlignment="1">
      <alignment/>
    </xf>
    <xf numFmtId="165" fontId="5" fillId="2" borderId="10" xfId="0" applyFont="1" applyFill="1" applyBorder="1" applyAlignment="1">
      <alignment horizontal="center"/>
    </xf>
    <xf numFmtId="165" fontId="5" fillId="2" borderId="65" xfId="0" applyFont="1" applyFill="1" applyBorder="1" applyAlignment="1">
      <alignment horizontal="left"/>
    </xf>
    <xf numFmtId="171" fontId="5" fillId="2" borderId="65" xfId="0" applyNumberFormat="1" applyFont="1" applyFill="1" applyBorder="1" applyAlignment="1">
      <alignment horizontal="center"/>
    </xf>
    <xf numFmtId="1" fontId="5" fillId="0" borderId="65" xfId="0" applyNumberFormat="1" applyFont="1" applyBorder="1" applyAlignment="1" applyProtection="1">
      <alignment horizontal="center"/>
      <protection/>
    </xf>
    <xf numFmtId="1" fontId="5" fillId="0" borderId="69" xfId="0" applyNumberFormat="1" applyFont="1" applyBorder="1" applyAlignment="1" applyProtection="1">
      <alignment horizontal="center"/>
      <protection/>
    </xf>
    <xf numFmtId="165" fontId="7" fillId="2" borderId="0" xfId="0" applyFont="1" applyFill="1" applyAlignment="1">
      <alignment horizontal="center"/>
    </xf>
    <xf numFmtId="165" fontId="5" fillId="2" borderId="19" xfId="0" applyFont="1" applyFill="1" applyBorder="1" applyAlignment="1">
      <alignment horizontal="left"/>
    </xf>
    <xf numFmtId="1" fontId="5" fillId="2" borderId="70" xfId="0" applyNumberFormat="1" applyFont="1" applyFill="1" applyBorder="1" applyAlignment="1">
      <alignment horizontal="center"/>
    </xf>
    <xf numFmtId="165" fontId="7" fillId="2" borderId="0" xfId="0" applyFont="1" applyFill="1" applyBorder="1" applyAlignment="1">
      <alignment horizontal="center"/>
    </xf>
    <xf numFmtId="165" fontId="5" fillId="2" borderId="2" xfId="0" applyFont="1" applyFill="1" applyBorder="1" applyAlignment="1">
      <alignment horizontal="center"/>
    </xf>
    <xf numFmtId="165" fontId="6" fillId="2" borderId="10" xfId="0" applyFont="1" applyFill="1" applyBorder="1" applyAlignment="1">
      <alignment horizontal="center"/>
    </xf>
    <xf numFmtId="171" fontId="6" fillId="2" borderId="54" xfId="0" applyNumberFormat="1" applyFont="1" applyFill="1" applyBorder="1" applyAlignment="1">
      <alignment horizontal="center"/>
    </xf>
    <xf numFmtId="165" fontId="6" fillId="2" borderId="71" xfId="0" applyFont="1" applyFill="1" applyBorder="1" applyAlignment="1">
      <alignment horizontal="center"/>
    </xf>
    <xf numFmtId="165" fontId="6" fillId="2" borderId="72" xfId="0" applyFont="1" applyFill="1" applyBorder="1" applyAlignment="1">
      <alignment horizontal="center"/>
    </xf>
    <xf numFmtId="165" fontId="6" fillId="2" borderId="0" xfId="0" applyFont="1" applyFill="1" applyAlignment="1">
      <alignment horizontal="center"/>
    </xf>
    <xf numFmtId="165" fontId="20" fillId="2" borderId="0" xfId="0" applyFont="1" applyFill="1" applyAlignment="1">
      <alignment horizontal="center"/>
    </xf>
    <xf numFmtId="2" fontId="9" fillId="2" borderId="73" xfId="0" applyNumberFormat="1" applyFont="1" applyFill="1" applyBorder="1" applyAlignment="1">
      <alignment horizontal="left"/>
    </xf>
    <xf numFmtId="171" fontId="6" fillId="2" borderId="74" xfId="0" applyNumberFormat="1" applyFont="1" applyFill="1" applyBorder="1" applyAlignment="1">
      <alignment horizontal="center"/>
    </xf>
    <xf numFmtId="165" fontId="6" fillId="2" borderId="74" xfId="0" applyFont="1" applyFill="1" applyBorder="1" applyAlignment="1">
      <alignment horizontal="center"/>
    </xf>
    <xf numFmtId="165" fontId="6" fillId="2" borderId="75" xfId="0" applyFont="1" applyFill="1" applyBorder="1" applyAlignment="1">
      <alignment horizontal="center"/>
    </xf>
    <xf numFmtId="165" fontId="5" fillId="2" borderId="15" xfId="0" applyFont="1" applyFill="1" applyBorder="1" applyAlignment="1" quotePrefix="1">
      <alignment horizontal="left"/>
    </xf>
    <xf numFmtId="167" fontId="5" fillId="2" borderId="2" xfId="0" applyNumberFormat="1" applyFont="1" applyFill="1" applyBorder="1" applyAlignment="1" applyProtection="1">
      <alignment horizontal="center"/>
      <protection/>
    </xf>
    <xf numFmtId="165" fontId="5" fillId="2" borderId="15" xfId="0" applyFont="1" applyFill="1" applyBorder="1" applyAlignment="1">
      <alignment horizontal="left"/>
    </xf>
    <xf numFmtId="165" fontId="5" fillId="2" borderId="76" xfId="0" applyFont="1" applyFill="1" applyBorder="1" applyAlignment="1">
      <alignment horizontal="center"/>
    </xf>
    <xf numFmtId="172" fontId="5" fillId="2" borderId="30" xfId="0" applyNumberFormat="1" applyFont="1" applyFill="1" applyBorder="1" applyAlignment="1">
      <alignment horizontal="center"/>
    </xf>
    <xf numFmtId="165" fontId="5" fillId="2" borderId="30" xfId="0" applyFont="1" applyFill="1" applyBorder="1" applyAlignment="1">
      <alignment horizontal="center"/>
    </xf>
    <xf numFmtId="166" fontId="5" fillId="2" borderId="30" xfId="0" applyNumberFormat="1" applyFont="1" applyFill="1" applyBorder="1" applyAlignment="1">
      <alignment horizontal="center"/>
    </xf>
    <xf numFmtId="165" fontId="5" fillId="2" borderId="77" xfId="0" applyFont="1" applyFill="1" applyBorder="1" applyAlignment="1">
      <alignment horizontal="center"/>
    </xf>
    <xf numFmtId="165" fontId="5" fillId="2" borderId="0" xfId="0" applyFont="1" applyFill="1" applyBorder="1" applyAlignment="1" quotePrefix="1">
      <alignment horizontal="centerContinuous"/>
    </xf>
    <xf numFmtId="165" fontId="5" fillId="2" borderId="0" xfId="0" applyFont="1" applyFill="1" applyBorder="1" applyAlignment="1">
      <alignment horizontal="centerContinuous"/>
    </xf>
    <xf numFmtId="165" fontId="5" fillId="2" borderId="78" xfId="0" applyFont="1" applyFill="1" applyBorder="1" applyAlignment="1">
      <alignment horizontal="centerContinuous"/>
    </xf>
    <xf numFmtId="165" fontId="5" fillId="2" borderId="2" xfId="0" applyFont="1" applyFill="1" applyBorder="1" applyAlignment="1">
      <alignment horizontal="centerContinuous"/>
    </xf>
    <xf numFmtId="1" fontId="5" fillId="2" borderId="79" xfId="0" applyNumberFormat="1" applyFont="1" applyFill="1" applyBorder="1" applyAlignment="1">
      <alignment horizontal="center"/>
    </xf>
    <xf numFmtId="165" fontId="5" fillId="2" borderId="80" xfId="0" applyFont="1" applyFill="1" applyBorder="1" applyAlignment="1">
      <alignment horizontal="center"/>
    </xf>
    <xf numFmtId="171" fontId="21" fillId="2" borderId="15" xfId="0" applyNumberFormat="1" applyFont="1" applyFill="1" applyBorder="1" applyAlignment="1">
      <alignment horizontal="center"/>
    </xf>
    <xf numFmtId="171" fontId="5" fillId="2" borderId="15" xfId="0" applyNumberFormat="1" applyFont="1" applyFill="1" applyBorder="1" applyAlignment="1" applyProtection="1">
      <alignment horizontal="center"/>
      <protection/>
    </xf>
    <xf numFmtId="167" fontId="5" fillId="2" borderId="29" xfId="0" applyNumberFormat="1" applyFont="1" applyFill="1" applyBorder="1" applyAlignment="1" applyProtection="1">
      <alignment horizontal="center"/>
      <protection/>
    </xf>
    <xf numFmtId="167" fontId="5" fillId="2" borderId="80" xfId="0" applyNumberFormat="1" applyFont="1" applyFill="1" applyBorder="1" applyAlignment="1" applyProtection="1">
      <alignment horizontal="center"/>
      <protection/>
    </xf>
    <xf numFmtId="165" fontId="5" fillId="2" borderId="81" xfId="0" applyFont="1" applyFill="1" applyBorder="1" applyAlignment="1">
      <alignment/>
    </xf>
    <xf numFmtId="165" fontId="6" fillId="0" borderId="82" xfId="0" applyFont="1" applyBorder="1" applyAlignment="1">
      <alignment/>
    </xf>
    <xf numFmtId="171" fontId="5" fillId="2" borderId="82" xfId="0" applyNumberFormat="1" applyFont="1" applyFill="1" applyBorder="1" applyAlignment="1" applyProtection="1">
      <alignment horizontal="center"/>
      <protection/>
    </xf>
    <xf numFmtId="167" fontId="5" fillId="2" borderId="82" xfId="0" applyNumberFormat="1" applyFont="1" applyFill="1" applyBorder="1" applyAlignment="1" applyProtection="1">
      <alignment horizontal="center"/>
      <protection/>
    </xf>
    <xf numFmtId="167" fontId="5" fillId="2" borderId="83" xfId="0" applyNumberFormat="1" applyFont="1" applyFill="1" applyBorder="1" applyAlignment="1" applyProtection="1">
      <alignment horizontal="center"/>
      <protection/>
    </xf>
    <xf numFmtId="171" fontId="5" fillId="2" borderId="0" xfId="0" applyNumberFormat="1" applyFont="1" applyFill="1" applyBorder="1" applyAlignment="1" applyProtection="1">
      <alignment horizontal="center"/>
      <protection/>
    </xf>
    <xf numFmtId="167" fontId="5" fillId="2" borderId="0" xfId="0" applyNumberFormat="1" applyFont="1" applyFill="1" applyBorder="1" applyAlignment="1" applyProtection="1">
      <alignment horizontal="center"/>
      <protection/>
    </xf>
    <xf numFmtId="172" fontId="5" fillId="2" borderId="0" xfId="0" applyNumberFormat="1" applyFont="1" applyFill="1" applyAlignment="1">
      <alignment horizontal="center"/>
    </xf>
    <xf numFmtId="166" fontId="5" fillId="2" borderId="0" xfId="0" applyNumberFormat="1" applyFont="1" applyFill="1" applyAlignment="1">
      <alignment/>
    </xf>
    <xf numFmtId="165" fontId="5" fillId="2" borderId="47" xfId="0" applyFont="1" applyFill="1" applyBorder="1" applyAlignment="1">
      <alignment horizontal="left"/>
    </xf>
    <xf numFmtId="165" fontId="5" fillId="2" borderId="24" xfId="0" applyFont="1" applyFill="1" applyBorder="1" applyAlignment="1">
      <alignment horizontal="left"/>
    </xf>
    <xf numFmtId="165" fontId="5" fillId="2" borderId="17" xfId="0" applyFont="1" applyFill="1" applyBorder="1" applyAlignment="1">
      <alignment horizontal="left"/>
    </xf>
    <xf numFmtId="166" fontId="5" fillId="2" borderId="4" xfId="0" applyNumberFormat="1" applyFont="1" applyFill="1" applyBorder="1" applyAlignment="1" applyProtection="1">
      <alignment horizontal="center"/>
      <protection/>
    </xf>
    <xf numFmtId="165" fontId="5" fillId="2" borderId="17" xfId="0" applyFont="1" applyFill="1" applyBorder="1" applyAlignment="1" quotePrefix="1">
      <alignment horizontal="left"/>
    </xf>
    <xf numFmtId="165" fontId="5" fillId="2" borderId="49" xfId="0" applyFont="1" applyFill="1" applyBorder="1" applyAlignment="1" quotePrefix="1">
      <alignment horizontal="left"/>
    </xf>
    <xf numFmtId="166" fontId="5" fillId="2" borderId="3" xfId="0" applyNumberFormat="1" applyFont="1" applyFill="1" applyBorder="1" applyAlignment="1" applyProtection="1">
      <alignment horizontal="center"/>
      <protection/>
    </xf>
    <xf numFmtId="165" fontId="5" fillId="2" borderId="56" xfId="0" applyFont="1" applyFill="1" applyBorder="1" applyAlignment="1" quotePrefix="1">
      <alignment horizontal="left"/>
    </xf>
    <xf numFmtId="165" fontId="5" fillId="2" borderId="50" xfId="0" applyFont="1" applyFill="1" applyBorder="1" applyAlignment="1">
      <alignment horizontal="left"/>
    </xf>
    <xf numFmtId="166" fontId="5" fillId="2" borderId="27" xfId="0" applyNumberFormat="1" applyFont="1" applyFill="1" applyBorder="1" applyAlignment="1" applyProtection="1">
      <alignment horizontal="center"/>
      <protection/>
    </xf>
    <xf numFmtId="165" fontId="5" fillId="2" borderId="36" xfId="0" applyFont="1" applyFill="1" applyBorder="1" applyAlignment="1">
      <alignment horizontal="left"/>
    </xf>
    <xf numFmtId="165" fontId="6" fillId="2" borderId="84" xfId="0" applyFont="1" applyFill="1" applyBorder="1" applyAlignment="1">
      <alignment horizontal="left"/>
    </xf>
    <xf numFmtId="2" fontId="5" fillId="2" borderId="85" xfId="0" applyNumberFormat="1" applyFont="1" applyFill="1" applyBorder="1" applyAlignment="1">
      <alignment horizontal="center"/>
    </xf>
    <xf numFmtId="1" fontId="5" fillId="2" borderId="86" xfId="0" applyNumberFormat="1" applyFont="1" applyFill="1" applyBorder="1" applyAlignment="1">
      <alignment horizontal="center"/>
    </xf>
    <xf numFmtId="1" fontId="5" fillId="2" borderId="84" xfId="0" applyNumberFormat="1" applyFont="1" applyFill="1" applyBorder="1" applyAlignment="1">
      <alignment horizontal="center"/>
    </xf>
    <xf numFmtId="166" fontId="5" fillId="2" borderId="84" xfId="0" applyNumberFormat="1" applyFont="1" applyFill="1" applyBorder="1" applyAlignment="1">
      <alignment horizontal="center"/>
    </xf>
    <xf numFmtId="171" fontId="6" fillId="2" borderId="84" xfId="0" applyNumberFormat="1" applyFont="1" applyFill="1" applyBorder="1" applyAlignment="1">
      <alignment horizontal="center"/>
    </xf>
    <xf numFmtId="1" fontId="6" fillId="2" borderId="84" xfId="0" applyNumberFormat="1" applyFont="1" applyFill="1" applyBorder="1" applyAlignment="1">
      <alignment horizontal="center"/>
    </xf>
    <xf numFmtId="2" fontId="5" fillId="2" borderId="86" xfId="0" applyNumberFormat="1" applyFont="1" applyFill="1" applyBorder="1" applyAlignment="1">
      <alignment horizontal="center"/>
    </xf>
    <xf numFmtId="2" fontId="5" fillId="2" borderId="84" xfId="0" applyNumberFormat="1" applyFont="1" applyFill="1" applyBorder="1" applyAlignment="1">
      <alignment horizontal="center"/>
    </xf>
    <xf numFmtId="2" fontId="5" fillId="2" borderId="87" xfId="0" applyNumberFormat="1" applyFont="1" applyFill="1" applyBorder="1" applyAlignment="1">
      <alignment horizontal="center"/>
    </xf>
    <xf numFmtId="172" fontId="5" fillId="2" borderId="88" xfId="0" applyNumberFormat="1" applyFont="1" applyFill="1" applyBorder="1" applyAlignment="1">
      <alignment horizontal="center"/>
    </xf>
    <xf numFmtId="166" fontId="5" fillId="2" borderId="40" xfId="0" applyNumberFormat="1" applyFont="1" applyFill="1" applyBorder="1" applyAlignment="1" applyProtection="1">
      <alignment horizontal="center"/>
      <protection/>
    </xf>
    <xf numFmtId="166" fontId="5" fillId="2" borderId="17" xfId="0" applyNumberFormat="1" applyFont="1" applyFill="1" applyBorder="1" applyAlignment="1">
      <alignment horizontal="center"/>
    </xf>
    <xf numFmtId="165" fontId="5" fillId="2" borderId="57" xfId="0" applyFont="1" applyFill="1" applyBorder="1" applyAlignment="1">
      <alignment horizontal="left"/>
    </xf>
    <xf numFmtId="166" fontId="5" fillId="2" borderId="39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/>
    </xf>
    <xf numFmtId="165" fontId="9" fillId="2" borderId="89" xfId="0" applyFont="1" applyFill="1" applyBorder="1" applyAlignment="1">
      <alignment horizontal="left"/>
    </xf>
    <xf numFmtId="171" fontId="6" fillId="2" borderId="89" xfId="0" applyNumberFormat="1" applyFont="1" applyFill="1" applyBorder="1" applyAlignment="1">
      <alignment horizontal="center"/>
    </xf>
    <xf numFmtId="165" fontId="6" fillId="2" borderId="90" xfId="0" applyFont="1" applyFill="1" applyBorder="1" applyAlignment="1">
      <alignment horizontal="center"/>
    </xf>
    <xf numFmtId="165" fontId="6" fillId="2" borderId="91" xfId="0" applyFont="1" applyFill="1" applyBorder="1" applyAlignment="1">
      <alignment horizontal="center"/>
    </xf>
    <xf numFmtId="167" fontId="5" fillId="2" borderId="68" xfId="0" applyNumberFormat="1" applyFont="1" applyFill="1" applyBorder="1" applyAlignment="1" applyProtection="1">
      <alignment horizontal="center"/>
      <protection/>
    </xf>
    <xf numFmtId="165" fontId="6" fillId="2" borderId="92" xfId="0" applyFont="1" applyFill="1" applyBorder="1" applyAlignment="1">
      <alignment horizontal="center"/>
    </xf>
    <xf numFmtId="171" fontId="5" fillId="2" borderId="54" xfId="0" applyNumberFormat="1" applyFont="1" applyFill="1" applyBorder="1" applyAlignment="1" applyProtection="1">
      <alignment horizontal="center"/>
      <protection/>
    </xf>
    <xf numFmtId="167" fontId="5" fillId="2" borderId="69" xfId="0" applyNumberFormat="1" applyFont="1" applyFill="1" applyBorder="1" applyAlignment="1" applyProtection="1">
      <alignment horizontal="center"/>
      <protection/>
    </xf>
    <xf numFmtId="165" fontId="5" fillId="2" borderId="93" xfId="0" applyFont="1" applyFill="1" applyBorder="1" applyAlignment="1">
      <alignment horizontal="center"/>
    </xf>
    <xf numFmtId="165" fontId="5" fillId="2" borderId="94" xfId="0" applyFont="1" applyFill="1" applyBorder="1" applyAlignment="1">
      <alignment horizontal="left"/>
    </xf>
    <xf numFmtId="171" fontId="5" fillId="2" borderId="94" xfId="0" applyNumberFormat="1" applyFont="1" applyFill="1" applyBorder="1" applyAlignment="1" applyProtection="1">
      <alignment horizontal="center"/>
      <protection/>
    </xf>
    <xf numFmtId="167" fontId="5" fillId="2" borderId="95" xfId="0" applyNumberFormat="1" applyFont="1" applyFill="1" applyBorder="1" applyAlignment="1" applyProtection="1">
      <alignment horizontal="center"/>
      <protection/>
    </xf>
    <xf numFmtId="167" fontId="5" fillId="2" borderId="96" xfId="0" applyNumberFormat="1" applyFont="1" applyFill="1" applyBorder="1" applyAlignment="1" applyProtection="1">
      <alignment horizontal="center"/>
      <protection/>
    </xf>
    <xf numFmtId="165" fontId="5" fillId="2" borderId="25" xfId="0" applyFont="1" applyFill="1" applyBorder="1" applyAlignment="1">
      <alignment horizontal="center"/>
    </xf>
    <xf numFmtId="165" fontId="5" fillId="2" borderId="85" xfId="0" applyFont="1" applyFill="1" applyBorder="1" applyAlignment="1">
      <alignment horizontal="center"/>
    </xf>
    <xf numFmtId="166" fontId="5" fillId="2" borderId="0" xfId="0" applyNumberFormat="1" applyFont="1" applyFill="1" applyBorder="1" applyAlignment="1" applyProtection="1">
      <alignment horizontal="center"/>
      <protection/>
    </xf>
    <xf numFmtId="165" fontId="5" fillId="2" borderId="53" xfId="0" applyFont="1" applyFill="1" applyBorder="1" applyAlignment="1">
      <alignment horizontal="center"/>
    </xf>
    <xf numFmtId="172" fontId="5" fillId="2" borderId="7" xfId="0" applyNumberFormat="1" applyFont="1" applyFill="1" applyBorder="1" applyAlignment="1">
      <alignment horizontal="center"/>
    </xf>
    <xf numFmtId="165" fontId="5" fillId="2" borderId="7" xfId="0" applyFont="1" applyFill="1" applyBorder="1" applyAlignment="1">
      <alignment/>
    </xf>
    <xf numFmtId="171" fontId="5" fillId="2" borderId="7" xfId="0" applyNumberFormat="1" applyFont="1" applyFill="1" applyBorder="1" applyAlignment="1">
      <alignment/>
    </xf>
    <xf numFmtId="166" fontId="5" fillId="2" borderId="7" xfId="0" applyNumberFormat="1" applyFont="1" applyFill="1" applyBorder="1" applyAlignment="1">
      <alignment/>
    </xf>
    <xf numFmtId="165" fontId="5" fillId="2" borderId="7" xfId="0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/>
    </xf>
    <xf numFmtId="166" fontId="5" fillId="2" borderId="8" xfId="0" applyNumberFormat="1" applyFont="1" applyFill="1" applyBorder="1" applyAlignment="1">
      <alignment/>
    </xf>
    <xf numFmtId="171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66" fontId="5" fillId="2" borderId="9" xfId="0" applyNumberFormat="1" applyFont="1" applyFill="1" applyBorder="1" applyAlignment="1">
      <alignment/>
    </xf>
    <xf numFmtId="165" fontId="5" fillId="2" borderId="0" xfId="0" applyFont="1" applyFill="1" applyAlignment="1">
      <alignment horizontal="left"/>
    </xf>
    <xf numFmtId="165" fontId="5" fillId="2" borderId="0" xfId="0" applyFont="1" applyFill="1" applyAlignment="1" quotePrefix="1">
      <alignment horizontal="left"/>
    </xf>
    <xf numFmtId="165" fontId="19" fillId="2" borderId="0" xfId="0" applyFont="1" applyFill="1" applyAlignment="1">
      <alignment/>
    </xf>
    <xf numFmtId="171" fontId="19" fillId="2" borderId="0" xfId="0" applyNumberFormat="1" applyFont="1" applyFill="1" applyBorder="1" applyAlignment="1">
      <alignment/>
    </xf>
    <xf numFmtId="166" fontId="19" fillId="2" borderId="0" xfId="0" applyNumberFormat="1" applyFont="1" applyFill="1" applyAlignment="1">
      <alignment/>
    </xf>
    <xf numFmtId="1" fontId="19" fillId="2" borderId="0" xfId="0" applyNumberFormat="1" applyFont="1" applyFill="1" applyBorder="1" applyAlignment="1">
      <alignment/>
    </xf>
    <xf numFmtId="165" fontId="6" fillId="2" borderId="0" xfId="0" applyFont="1" applyFill="1" applyAlignment="1">
      <alignment horizontal="left"/>
    </xf>
    <xf numFmtId="2" fontId="5" fillId="0" borderId="0" xfId="0" applyNumberFormat="1" applyFont="1" applyBorder="1" applyAlignment="1">
      <alignment horizontal="right"/>
    </xf>
    <xf numFmtId="165" fontId="6" fillId="2" borderId="9" xfId="0" applyFont="1" applyFill="1" applyBorder="1" applyAlignment="1">
      <alignment horizontal="left"/>
    </xf>
    <xf numFmtId="171" fontId="5" fillId="2" borderId="66" xfId="0" applyNumberFormat="1" applyFont="1" applyFill="1" applyBorder="1" applyAlignment="1">
      <alignment horizontal="centerContinuous" vertical="center" wrapText="1"/>
    </xf>
    <xf numFmtId="166" fontId="5" fillId="2" borderId="6" xfId="0" applyNumberFormat="1" applyFont="1" applyFill="1" applyBorder="1" applyAlignment="1">
      <alignment horizontal="centerContinuous" vertical="center" wrapText="1"/>
    </xf>
    <xf numFmtId="171" fontId="5" fillId="2" borderId="97" xfId="0" applyNumberFormat="1" applyFont="1" applyFill="1" applyBorder="1" applyAlignment="1">
      <alignment horizontal="centerContinuous" vertical="center" wrapText="1"/>
    </xf>
    <xf numFmtId="166" fontId="5" fillId="2" borderId="97" xfId="0" applyNumberFormat="1" applyFont="1" applyFill="1" applyBorder="1" applyAlignment="1">
      <alignment horizontal="centerContinuous"/>
    </xf>
    <xf numFmtId="166" fontId="5" fillId="2" borderId="66" xfId="0" applyNumberFormat="1" applyFont="1" applyFill="1" applyBorder="1" applyAlignment="1">
      <alignment horizontal="centerContinuous"/>
    </xf>
    <xf numFmtId="172" fontId="5" fillId="2" borderId="67" xfId="0" applyNumberFormat="1" applyFont="1" applyFill="1" applyBorder="1" applyAlignment="1">
      <alignment horizontal="center"/>
    </xf>
    <xf numFmtId="165" fontId="5" fillId="2" borderId="66" xfId="0" applyFont="1" applyFill="1" applyBorder="1" applyAlignment="1" quotePrefix="1">
      <alignment horizontal="left"/>
    </xf>
    <xf numFmtId="166" fontId="5" fillId="2" borderId="30" xfId="0" applyNumberFormat="1" applyFont="1" applyFill="1" applyBorder="1" applyAlignment="1">
      <alignment horizontal="centerContinuous" vertical="center" wrapText="1"/>
    </xf>
    <xf numFmtId="166" fontId="5" fillId="2" borderId="3" xfId="0" applyNumberFormat="1" applyFont="1" applyFill="1" applyBorder="1" applyAlignment="1">
      <alignment/>
    </xf>
    <xf numFmtId="1" fontId="5" fillId="2" borderId="98" xfId="0" applyNumberFormat="1" applyFont="1" applyFill="1" applyBorder="1" applyAlignment="1">
      <alignment horizontal="centerContinuous" vertical="center" wrapText="1"/>
    </xf>
    <xf numFmtId="166" fontId="5" fillId="2" borderId="98" xfId="0" applyNumberFormat="1" applyFont="1" applyFill="1" applyBorder="1" applyAlignment="1">
      <alignment horizontal="centerContinuous"/>
    </xf>
    <xf numFmtId="172" fontId="5" fillId="2" borderId="6" xfId="0" applyNumberFormat="1" applyFont="1" applyFill="1" applyBorder="1" applyAlignment="1">
      <alignment horizontal="center"/>
    </xf>
    <xf numFmtId="166" fontId="5" fillId="2" borderId="6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66" fontId="5" fillId="2" borderId="98" xfId="0" applyNumberFormat="1" applyFont="1" applyFill="1" applyBorder="1" applyAlignment="1">
      <alignment horizontal="center"/>
    </xf>
    <xf numFmtId="172" fontId="5" fillId="2" borderId="99" xfId="0" applyNumberFormat="1" applyFont="1" applyFill="1" applyBorder="1" applyAlignment="1">
      <alignment horizontal="center"/>
    </xf>
    <xf numFmtId="166" fontId="5" fillId="2" borderId="99" xfId="0" applyNumberFormat="1" applyFont="1" applyFill="1" applyBorder="1" applyAlignment="1">
      <alignment horizontal="center"/>
    </xf>
    <xf numFmtId="172" fontId="5" fillId="2" borderId="4" xfId="0" applyNumberFormat="1" applyFont="1" applyFill="1" applyBorder="1" applyAlignment="1" applyProtection="1">
      <alignment horizontal="center"/>
      <protection/>
    </xf>
    <xf numFmtId="166" fontId="5" fillId="2" borderId="4" xfId="0" applyNumberFormat="1" applyFont="1" applyFill="1" applyBorder="1" applyAlignment="1">
      <alignment horizontal="center"/>
    </xf>
    <xf numFmtId="166" fontId="5" fillId="2" borderId="15" xfId="0" applyNumberFormat="1" applyFont="1" applyFill="1" applyBorder="1" applyAlignment="1" applyProtection="1">
      <alignment horizontal="center"/>
      <protection/>
    </xf>
    <xf numFmtId="172" fontId="5" fillId="2" borderId="15" xfId="0" applyNumberFormat="1" applyFont="1" applyFill="1" applyBorder="1" applyAlignment="1" applyProtection="1">
      <alignment horizontal="center"/>
      <protection/>
    </xf>
    <xf numFmtId="172" fontId="5" fillId="2" borderId="4" xfId="0" applyNumberFormat="1" applyFont="1" applyFill="1" applyBorder="1" applyAlignment="1">
      <alignment horizontal="center"/>
    </xf>
    <xf numFmtId="172" fontId="6" fillId="2" borderId="90" xfId="0" applyNumberFormat="1" applyFont="1" applyFill="1" applyBorder="1" applyAlignment="1" applyProtection="1">
      <alignment horizontal="center"/>
      <protection/>
    </xf>
    <xf numFmtId="166" fontId="6" fillId="2" borderId="90" xfId="0" applyNumberFormat="1" applyFont="1" applyFill="1" applyBorder="1" applyAlignment="1" applyProtection="1">
      <alignment horizontal="center"/>
      <protection/>
    </xf>
    <xf numFmtId="166" fontId="6" fillId="2" borderId="90" xfId="0" applyNumberFormat="1" applyFont="1" applyFill="1" applyBorder="1" applyAlignment="1">
      <alignment horizontal="center"/>
    </xf>
    <xf numFmtId="172" fontId="6" fillId="2" borderId="90" xfId="0" applyNumberFormat="1" applyFont="1" applyFill="1" applyBorder="1" applyAlignment="1">
      <alignment horizontal="center"/>
    </xf>
    <xf numFmtId="1" fontId="6" fillId="2" borderId="90" xfId="0" applyNumberFormat="1" applyFont="1" applyFill="1" applyBorder="1" applyAlignment="1" applyProtection="1">
      <alignment horizontal="center"/>
      <protection/>
    </xf>
    <xf numFmtId="166" fontId="6" fillId="2" borderId="88" xfId="0" applyNumberFormat="1" applyFont="1" applyFill="1" applyBorder="1" applyAlignment="1" applyProtection="1">
      <alignment horizontal="center"/>
      <protection/>
    </xf>
    <xf numFmtId="2" fontId="5" fillId="2" borderId="89" xfId="0" applyNumberFormat="1" applyFont="1" applyFill="1" applyBorder="1" applyAlignment="1">
      <alignment horizontal="center"/>
    </xf>
    <xf numFmtId="172" fontId="5" fillId="2" borderId="90" xfId="0" applyNumberFormat="1" applyFont="1" applyFill="1" applyBorder="1" applyAlignment="1" applyProtection="1">
      <alignment horizontal="center"/>
      <protection/>
    </xf>
    <xf numFmtId="165" fontId="5" fillId="2" borderId="90" xfId="0" applyFont="1" applyFill="1" applyBorder="1" applyAlignment="1">
      <alignment horizontal="center"/>
    </xf>
    <xf numFmtId="171" fontId="5" fillId="2" borderId="89" xfId="0" applyNumberFormat="1" applyFont="1" applyFill="1" applyBorder="1" applyAlignment="1">
      <alignment horizontal="center"/>
    </xf>
    <xf numFmtId="166" fontId="5" fillId="2" borderId="90" xfId="0" applyNumberFormat="1" applyFont="1" applyFill="1" applyBorder="1" applyAlignment="1" applyProtection="1">
      <alignment horizontal="center"/>
      <protection/>
    </xf>
    <xf numFmtId="166" fontId="5" fillId="2" borderId="90" xfId="0" applyNumberFormat="1" applyFont="1" applyFill="1" applyBorder="1" applyAlignment="1">
      <alignment horizontal="center"/>
    </xf>
    <xf numFmtId="172" fontId="5" fillId="2" borderId="90" xfId="0" applyNumberFormat="1" applyFont="1" applyFill="1" applyBorder="1" applyAlignment="1">
      <alignment horizontal="center"/>
    </xf>
    <xf numFmtId="1" fontId="5" fillId="2" borderId="90" xfId="0" applyNumberFormat="1" applyFont="1" applyFill="1" applyBorder="1" applyAlignment="1" applyProtection="1">
      <alignment horizontal="center"/>
      <protection/>
    </xf>
    <xf numFmtId="166" fontId="5" fillId="2" borderId="88" xfId="0" applyNumberFormat="1" applyFont="1" applyFill="1" applyBorder="1" applyAlignment="1" applyProtection="1">
      <alignment horizontal="center"/>
      <protection/>
    </xf>
    <xf numFmtId="2" fontId="5" fillId="2" borderId="94" xfId="0" applyNumberFormat="1" applyFont="1" applyFill="1" applyBorder="1" applyAlignment="1">
      <alignment horizontal="center"/>
    </xf>
    <xf numFmtId="165" fontId="5" fillId="2" borderId="100" xfId="0" applyFont="1" applyFill="1" applyBorder="1" applyAlignment="1">
      <alignment horizontal="center"/>
    </xf>
    <xf numFmtId="172" fontId="5" fillId="2" borderId="101" xfId="0" applyNumberFormat="1" applyFont="1" applyFill="1" applyBorder="1" applyAlignment="1" applyProtection="1">
      <alignment horizontal="center"/>
      <protection/>
    </xf>
    <xf numFmtId="165" fontId="5" fillId="2" borderId="101" xfId="0" applyFont="1" applyFill="1" applyBorder="1" applyAlignment="1">
      <alignment horizontal="center"/>
    </xf>
    <xf numFmtId="171" fontId="5" fillId="2" borderId="100" xfId="0" applyNumberFormat="1" applyFont="1" applyFill="1" applyBorder="1" applyAlignment="1">
      <alignment horizontal="center"/>
    </xf>
    <xf numFmtId="166" fontId="5" fillId="2" borderId="101" xfId="0" applyNumberFormat="1" applyFont="1" applyFill="1" applyBorder="1" applyAlignment="1" applyProtection="1">
      <alignment horizontal="center"/>
      <protection/>
    </xf>
    <xf numFmtId="166" fontId="5" fillId="2" borderId="101" xfId="0" applyNumberFormat="1" applyFont="1" applyFill="1" applyBorder="1" applyAlignment="1">
      <alignment horizontal="center"/>
    </xf>
    <xf numFmtId="172" fontId="5" fillId="2" borderId="101" xfId="0" applyNumberFormat="1" applyFont="1" applyFill="1" applyBorder="1" applyAlignment="1">
      <alignment horizontal="center"/>
    </xf>
    <xf numFmtId="1" fontId="5" fillId="2" borderId="101" xfId="0" applyNumberFormat="1" applyFont="1" applyFill="1" applyBorder="1" applyAlignment="1" applyProtection="1">
      <alignment horizontal="center"/>
      <protection/>
    </xf>
    <xf numFmtId="166" fontId="5" fillId="2" borderId="102" xfId="0" applyNumberFormat="1" applyFont="1" applyFill="1" applyBorder="1" applyAlignment="1" applyProtection="1">
      <alignment horizontal="center"/>
      <protection/>
    </xf>
    <xf numFmtId="172" fontId="5" fillId="2" borderId="6" xfId="0" applyNumberFormat="1" applyFont="1" applyFill="1" applyBorder="1" applyAlignment="1" applyProtection="1">
      <alignment horizontal="center"/>
      <protection/>
    </xf>
    <xf numFmtId="166" fontId="5" fillId="2" borderId="98" xfId="0" applyNumberFormat="1" applyFont="1" applyFill="1" applyBorder="1" applyAlignment="1" applyProtection="1">
      <alignment horizontal="center"/>
      <protection/>
    </xf>
    <xf numFmtId="171" fontId="5" fillId="2" borderId="30" xfId="0" applyNumberFormat="1" applyFont="1" applyFill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171" fontId="5" fillId="2" borderId="0" xfId="0" applyNumberFormat="1" applyFont="1" applyFill="1" applyBorder="1" applyAlignment="1" quotePrefix="1">
      <alignment horizontal="centerContinuous"/>
    </xf>
    <xf numFmtId="166" fontId="5" fillId="2" borderId="4" xfId="0" applyNumberFormat="1" applyFont="1" applyFill="1" applyBorder="1" applyAlignment="1">
      <alignment horizontal="centerContinuous"/>
    </xf>
    <xf numFmtId="166" fontId="5" fillId="2" borderId="0" xfId="0" applyNumberFormat="1" applyFont="1" applyFill="1" applyBorder="1" applyAlignment="1">
      <alignment horizontal="centerContinuous"/>
    </xf>
    <xf numFmtId="1" fontId="5" fillId="2" borderId="4" xfId="0" applyNumberFormat="1" applyFont="1" applyFill="1" applyBorder="1" applyAlignment="1">
      <alignment horizontal="centerContinuous"/>
    </xf>
    <xf numFmtId="166" fontId="5" fillId="2" borderId="9" xfId="0" applyNumberFormat="1" applyFont="1" applyFill="1" applyBorder="1" applyAlignment="1">
      <alignment horizontal="centerContinuous"/>
    </xf>
    <xf numFmtId="165" fontId="5" fillId="2" borderId="103" xfId="0" applyFont="1" applyFill="1" applyBorder="1" applyAlignment="1">
      <alignment horizontal="center"/>
    </xf>
    <xf numFmtId="172" fontId="5" fillId="2" borderId="104" xfId="0" applyNumberFormat="1" applyFont="1" applyFill="1" applyBorder="1" applyAlignment="1">
      <alignment horizontal="center"/>
    </xf>
    <xf numFmtId="165" fontId="5" fillId="2" borderId="104" xfId="0" applyFont="1" applyFill="1" applyBorder="1" applyAlignment="1">
      <alignment horizontal="center"/>
    </xf>
    <xf numFmtId="171" fontId="5" fillId="2" borderId="105" xfId="0" applyNumberFormat="1" applyFont="1" applyFill="1" applyBorder="1" applyAlignment="1">
      <alignment horizontal="center"/>
    </xf>
    <xf numFmtId="166" fontId="5" fillId="2" borderId="104" xfId="0" applyNumberFormat="1" applyFont="1" applyFill="1" applyBorder="1" applyAlignment="1" applyProtection="1">
      <alignment horizontal="center"/>
      <protection/>
    </xf>
    <xf numFmtId="166" fontId="5" fillId="2" borderId="104" xfId="0" applyNumberFormat="1" applyFont="1" applyFill="1" applyBorder="1" applyAlignment="1">
      <alignment horizontal="center"/>
    </xf>
    <xf numFmtId="1" fontId="5" fillId="2" borderId="104" xfId="0" applyNumberFormat="1" applyFont="1" applyFill="1" applyBorder="1" applyAlignment="1" applyProtection="1">
      <alignment horizontal="center"/>
      <protection/>
    </xf>
    <xf numFmtId="166" fontId="5" fillId="2" borderId="8" xfId="0" applyNumberFormat="1" applyFont="1" applyFill="1" applyBorder="1" applyAlignment="1" applyProtection="1">
      <alignment horizontal="center"/>
      <protection/>
    </xf>
    <xf numFmtId="172" fontId="5" fillId="2" borderId="106" xfId="0" applyNumberFormat="1" applyFont="1" applyFill="1" applyBorder="1" applyAlignment="1" applyProtection="1">
      <alignment horizontal="center"/>
      <protection/>
    </xf>
    <xf numFmtId="167" fontId="5" fillId="2" borderId="106" xfId="0" applyNumberFormat="1" applyFont="1" applyFill="1" applyBorder="1" applyAlignment="1" applyProtection="1">
      <alignment horizontal="center"/>
      <protection/>
    </xf>
    <xf numFmtId="171" fontId="5" fillId="2" borderId="106" xfId="0" applyNumberFormat="1" applyFont="1" applyFill="1" applyBorder="1" applyAlignment="1" applyProtection="1">
      <alignment horizontal="center"/>
      <protection/>
    </xf>
    <xf numFmtId="166" fontId="5" fillId="2" borderId="106" xfId="0" applyNumberFormat="1" applyFont="1" applyFill="1" applyBorder="1" applyAlignment="1" applyProtection="1">
      <alignment horizontal="center"/>
      <protection/>
    </xf>
    <xf numFmtId="1" fontId="5" fillId="2" borderId="106" xfId="0" applyNumberFormat="1" applyFont="1" applyFill="1" applyBorder="1" applyAlignment="1" applyProtection="1">
      <alignment horizontal="center"/>
      <protection/>
    </xf>
    <xf numFmtId="166" fontId="5" fillId="2" borderId="107" xfId="0" applyNumberFormat="1" applyFont="1" applyFill="1" applyBorder="1" applyAlignment="1" applyProtection="1">
      <alignment horizontal="center"/>
      <protection/>
    </xf>
    <xf numFmtId="166" fontId="5" fillId="2" borderId="0" xfId="0" applyNumberFormat="1" applyFont="1" applyFill="1" applyAlignment="1" applyProtection="1">
      <alignment/>
      <protection/>
    </xf>
    <xf numFmtId="1" fontId="5" fillId="2" borderId="0" xfId="0" applyNumberFormat="1" applyFont="1" applyFill="1" applyAlignment="1">
      <alignment/>
    </xf>
    <xf numFmtId="165" fontId="5" fillId="2" borderId="108" xfId="0" applyFont="1" applyFill="1" applyBorder="1" applyAlignment="1">
      <alignment horizontal="center"/>
    </xf>
    <xf numFmtId="168" fontId="5" fillId="2" borderId="66" xfId="0" applyNumberFormat="1" applyFont="1" applyFill="1" applyBorder="1" applyAlignment="1" applyProtection="1">
      <alignment horizontal="center"/>
      <protection/>
    </xf>
    <xf numFmtId="0" fontId="7" fillId="2" borderId="21" xfId="28" applyFont="1" applyFill="1" applyBorder="1">
      <alignment/>
      <protection/>
    </xf>
    <xf numFmtId="0" fontId="7" fillId="2" borderId="63" xfId="28" applyFont="1" applyFill="1" applyBorder="1">
      <alignment/>
      <protection/>
    </xf>
    <xf numFmtId="172" fontId="7" fillId="2" borderId="63" xfId="28" applyNumberFormat="1" applyFont="1" applyFill="1" applyBorder="1">
      <alignment/>
      <protection/>
    </xf>
    <xf numFmtId="0" fontId="7" fillId="2" borderId="64" xfId="28" applyFont="1" applyFill="1" applyBorder="1">
      <alignment/>
      <protection/>
    </xf>
    <xf numFmtId="0" fontId="7" fillId="2" borderId="0" xfId="28" applyFont="1" applyFill="1">
      <alignment/>
      <protection/>
    </xf>
    <xf numFmtId="0" fontId="7" fillId="2" borderId="10" xfId="28" applyFont="1" applyFill="1" applyBorder="1">
      <alignment/>
      <protection/>
    </xf>
    <xf numFmtId="0" fontId="7" fillId="2" borderId="0" xfId="28" applyFont="1" applyFill="1" applyBorder="1">
      <alignment/>
      <protection/>
    </xf>
    <xf numFmtId="172" fontId="7" fillId="2" borderId="0" xfId="28" applyNumberFormat="1" applyFont="1" applyFill="1" applyBorder="1">
      <alignment/>
      <protection/>
    </xf>
    <xf numFmtId="0" fontId="7" fillId="2" borderId="2" xfId="28" applyFont="1" applyFill="1" applyBorder="1">
      <alignment/>
      <protection/>
    </xf>
    <xf numFmtId="170" fontId="5" fillId="2" borderId="0" xfId="28" applyNumberFormat="1" applyFont="1" applyFill="1" applyBorder="1" applyAlignment="1" applyProtection="1">
      <alignment horizontal="left"/>
      <protection/>
    </xf>
    <xf numFmtId="2" fontId="5" fillId="2" borderId="109" xfId="28" applyNumberFormat="1" applyFont="1" applyFill="1" applyBorder="1" applyAlignment="1" applyProtection="1">
      <alignment horizontal="left"/>
      <protection/>
    </xf>
    <xf numFmtId="172" fontId="7" fillId="2" borderId="110" xfId="28" applyNumberFormat="1" applyFont="1" applyFill="1" applyBorder="1">
      <alignment/>
      <protection/>
    </xf>
    <xf numFmtId="170" fontId="5" fillId="2" borderId="0" xfId="28" applyNumberFormat="1" applyFont="1" applyFill="1" applyBorder="1" applyAlignment="1" applyProtection="1" quotePrefix="1">
      <alignment horizontal="left"/>
      <protection/>
    </xf>
    <xf numFmtId="2" fontId="5" fillId="2" borderId="0" xfId="28" applyNumberFormat="1" applyFont="1" applyFill="1" applyBorder="1" applyAlignment="1" applyProtection="1">
      <alignment horizontal="left"/>
      <protection/>
    </xf>
    <xf numFmtId="2" fontId="5" fillId="2" borderId="0" xfId="28" applyNumberFormat="1" applyFont="1" applyFill="1" applyBorder="1" applyAlignment="1" applyProtection="1" quotePrefix="1">
      <alignment horizontal="left"/>
      <protection/>
    </xf>
    <xf numFmtId="0" fontId="28" fillId="2" borderId="0" xfId="28" applyFont="1" applyFill="1" applyBorder="1">
      <alignment/>
      <protection/>
    </xf>
    <xf numFmtId="172" fontId="6" fillId="2" borderId="0" xfId="28" applyNumberFormat="1" applyFont="1" applyFill="1" applyBorder="1">
      <alignment/>
      <protection/>
    </xf>
    <xf numFmtId="0" fontId="6" fillId="2" borderId="0" xfId="28" applyFont="1" applyFill="1" applyBorder="1">
      <alignment/>
      <protection/>
    </xf>
    <xf numFmtId="0" fontId="7" fillId="2" borderId="111" xfId="28" applyFont="1" applyFill="1" applyBorder="1">
      <alignment/>
      <protection/>
    </xf>
    <xf numFmtId="0" fontId="14" fillId="2" borderId="112" xfId="28" applyFont="1" applyFill="1" applyBorder="1" applyAlignment="1">
      <alignment horizontal="center"/>
      <protection/>
    </xf>
    <xf numFmtId="172" fontId="14" fillId="2" borderId="112" xfId="28" applyNumberFormat="1" applyFont="1" applyFill="1" applyBorder="1" applyAlignment="1">
      <alignment horizontal="center"/>
      <protection/>
    </xf>
    <xf numFmtId="0" fontId="14" fillId="2" borderId="113" xfId="28" applyFont="1" applyFill="1" applyBorder="1" applyAlignment="1">
      <alignment horizontal="center"/>
      <protection/>
    </xf>
    <xf numFmtId="0" fontId="14" fillId="2" borderId="114" xfId="28" applyFont="1" applyFill="1" applyBorder="1" applyAlignment="1">
      <alignment horizontal="center"/>
      <protection/>
    </xf>
    <xf numFmtId="0" fontId="14" fillId="2" borderId="17" xfId="28" applyFont="1" applyFill="1" applyBorder="1" applyAlignment="1">
      <alignment horizontal="center"/>
      <protection/>
    </xf>
    <xf numFmtId="172" fontId="14" fillId="2" borderId="17" xfId="28" applyNumberFormat="1" applyFont="1" applyFill="1" applyBorder="1" applyAlignment="1">
      <alignment horizontal="center"/>
      <protection/>
    </xf>
    <xf numFmtId="0" fontId="14" fillId="2" borderId="115" xfId="28" applyFont="1" applyFill="1" applyBorder="1" applyAlignment="1">
      <alignment horizontal="center"/>
      <protection/>
    </xf>
    <xf numFmtId="0" fontId="7" fillId="2" borderId="116" xfId="28" applyFont="1" applyFill="1" applyBorder="1">
      <alignment/>
      <protection/>
    </xf>
    <xf numFmtId="0" fontId="7" fillId="2" borderId="117" xfId="28" applyFont="1" applyFill="1" applyBorder="1">
      <alignment/>
      <protection/>
    </xf>
    <xf numFmtId="172" fontId="7" fillId="2" borderId="117" xfId="28" applyNumberFormat="1" applyFont="1" applyFill="1" applyBorder="1">
      <alignment/>
      <protection/>
    </xf>
    <xf numFmtId="0" fontId="7" fillId="2" borderId="118" xfId="28" applyFont="1" applyFill="1" applyBorder="1">
      <alignment/>
      <protection/>
    </xf>
    <xf numFmtId="0" fontId="14" fillId="2" borderId="119" xfId="28" applyFont="1" applyFill="1" applyBorder="1">
      <alignment/>
      <protection/>
    </xf>
    <xf numFmtId="171" fontId="5" fillId="2" borderId="120" xfId="28" applyNumberFormat="1" applyFont="1" applyFill="1" applyBorder="1" applyAlignment="1">
      <alignment horizontal="center"/>
      <protection/>
    </xf>
    <xf numFmtId="0" fontId="5" fillId="2" borderId="120" xfId="28" applyFont="1" applyFill="1" applyBorder="1" applyAlignment="1">
      <alignment horizontal="center"/>
      <protection/>
    </xf>
    <xf numFmtId="172" fontId="5" fillId="2" borderId="120" xfId="28" applyNumberFormat="1" applyFont="1" applyFill="1" applyBorder="1" applyAlignment="1">
      <alignment horizontal="center"/>
      <protection/>
    </xf>
    <xf numFmtId="0" fontId="5" fillId="2" borderId="121" xfId="28" applyFont="1" applyFill="1" applyBorder="1" applyAlignment="1">
      <alignment horizontal="center"/>
      <protection/>
    </xf>
    <xf numFmtId="0" fontId="14" fillId="2" borderId="122" xfId="28" applyFont="1" applyFill="1" applyBorder="1">
      <alignment/>
      <protection/>
    </xf>
    <xf numFmtId="171" fontId="5" fillId="2" borderId="55" xfId="28" applyNumberFormat="1" applyFont="1" applyFill="1" applyBorder="1" applyAlignment="1">
      <alignment horizontal="center"/>
      <protection/>
    </xf>
    <xf numFmtId="0" fontId="5" fillId="2" borderId="55" xfId="28" applyFont="1" applyFill="1" applyBorder="1" applyAlignment="1">
      <alignment horizontal="center"/>
      <protection/>
    </xf>
    <xf numFmtId="172" fontId="5" fillId="2" borderId="55" xfId="28" applyNumberFormat="1" applyFont="1" applyFill="1" applyBorder="1" applyAlignment="1">
      <alignment horizontal="center"/>
      <protection/>
    </xf>
    <xf numFmtId="0" fontId="5" fillId="2" borderId="123" xfId="28" applyFont="1" applyFill="1" applyBorder="1" applyAlignment="1">
      <alignment horizontal="center"/>
      <protection/>
    </xf>
    <xf numFmtId="0" fontId="14" fillId="2" borderId="124" xfId="28" applyFont="1" applyFill="1" applyBorder="1">
      <alignment/>
      <protection/>
    </xf>
    <xf numFmtId="171" fontId="5" fillId="2" borderId="82" xfId="28" applyNumberFormat="1" applyFont="1" applyFill="1" applyBorder="1" applyAlignment="1">
      <alignment horizontal="center"/>
      <protection/>
    </xf>
    <xf numFmtId="0" fontId="5" fillId="2" borderId="82" xfId="28" applyFont="1" applyFill="1" applyBorder="1" applyAlignment="1">
      <alignment horizontal="center"/>
      <protection/>
    </xf>
    <xf numFmtId="172" fontId="5" fillId="2" borderId="82" xfId="28" applyNumberFormat="1" applyFont="1" applyFill="1" applyBorder="1" applyAlignment="1">
      <alignment horizontal="center"/>
      <protection/>
    </xf>
    <xf numFmtId="0" fontId="5" fillId="2" borderId="83" xfId="28" applyFont="1" applyFill="1" applyBorder="1" applyAlignment="1">
      <alignment horizontal="center"/>
      <protection/>
    </xf>
    <xf numFmtId="0" fontId="7" fillId="2" borderId="125" xfId="28" applyFont="1" applyFill="1" applyBorder="1">
      <alignment/>
      <protection/>
    </xf>
    <xf numFmtId="0" fontId="7" fillId="2" borderId="48" xfId="28" applyFont="1" applyFill="1" applyBorder="1" applyAlignment="1">
      <alignment horizontal="center"/>
      <protection/>
    </xf>
    <xf numFmtId="172" fontId="7" fillId="2" borderId="48" xfId="28" applyNumberFormat="1" applyFont="1" applyFill="1" applyBorder="1" applyAlignment="1">
      <alignment horizontal="center"/>
      <protection/>
    </xf>
    <xf numFmtId="0" fontId="7" fillId="2" borderId="126" xfId="28" applyFont="1" applyFill="1" applyBorder="1" applyAlignment="1">
      <alignment horizontal="center"/>
      <protection/>
    </xf>
    <xf numFmtId="0" fontId="7" fillId="2" borderId="122" xfId="28" applyFont="1" applyFill="1" applyBorder="1">
      <alignment/>
      <protection/>
    </xf>
    <xf numFmtId="0" fontId="7" fillId="2" borderId="55" xfId="28" applyFont="1" applyFill="1" applyBorder="1" applyAlignment="1">
      <alignment horizontal="center"/>
      <protection/>
    </xf>
    <xf numFmtId="172" fontId="7" fillId="2" borderId="55" xfId="28" applyNumberFormat="1" applyFont="1" applyFill="1" applyBorder="1" applyAlignment="1">
      <alignment horizontal="center"/>
      <protection/>
    </xf>
    <xf numFmtId="0" fontId="7" fillId="2" borderId="123" xfId="28" applyFont="1" applyFill="1" applyBorder="1" applyAlignment="1">
      <alignment horizontal="center"/>
      <protection/>
    </xf>
    <xf numFmtId="0" fontId="7" fillId="2" borderId="127" xfId="28" applyFont="1" applyFill="1" applyBorder="1">
      <alignment/>
      <protection/>
    </xf>
    <xf numFmtId="0" fontId="7" fillId="2" borderId="47" xfId="28" applyFont="1" applyFill="1" applyBorder="1" applyAlignment="1">
      <alignment horizontal="center"/>
      <protection/>
    </xf>
    <xf numFmtId="172" fontId="7" fillId="2" borderId="47" xfId="28" applyNumberFormat="1" applyFont="1" applyFill="1" applyBorder="1" applyAlignment="1">
      <alignment horizontal="center"/>
      <protection/>
    </xf>
    <xf numFmtId="0" fontId="7" fillId="2" borderId="128" xfId="28" applyFont="1" applyFill="1" applyBorder="1" applyAlignment="1">
      <alignment horizontal="center"/>
      <protection/>
    </xf>
    <xf numFmtId="0" fontId="14" fillId="2" borderId="129" xfId="28" applyFont="1" applyFill="1" applyBorder="1">
      <alignment/>
      <protection/>
    </xf>
    <xf numFmtId="171" fontId="5" fillId="2" borderId="130" xfId="28" applyNumberFormat="1" applyFont="1" applyFill="1" applyBorder="1" applyAlignment="1">
      <alignment horizontal="center"/>
      <protection/>
    </xf>
    <xf numFmtId="1" fontId="5" fillId="2" borderId="130" xfId="28" applyNumberFormat="1" applyFont="1" applyFill="1" applyBorder="1" applyAlignment="1">
      <alignment horizontal="center"/>
      <protection/>
    </xf>
    <xf numFmtId="172" fontId="5" fillId="2" borderId="130" xfId="28" applyNumberFormat="1" applyFont="1" applyFill="1" applyBorder="1" applyAlignment="1">
      <alignment horizontal="center"/>
      <protection/>
    </xf>
    <xf numFmtId="172" fontId="5" fillId="2" borderId="131" xfId="28" applyNumberFormat="1" applyFont="1" applyFill="1" applyBorder="1" applyAlignment="1">
      <alignment horizontal="center"/>
      <protection/>
    </xf>
    <xf numFmtId="0" fontId="7" fillId="2" borderId="93" xfId="28" applyFont="1" applyFill="1" applyBorder="1">
      <alignment/>
      <protection/>
    </xf>
    <xf numFmtId="0" fontId="7" fillId="2" borderId="53" xfId="28" applyFont="1" applyFill="1" applyBorder="1">
      <alignment/>
      <protection/>
    </xf>
    <xf numFmtId="172" fontId="7" fillId="2" borderId="53" xfId="28" applyNumberFormat="1" applyFont="1" applyFill="1" applyBorder="1">
      <alignment/>
      <protection/>
    </xf>
    <xf numFmtId="0" fontId="7" fillId="2" borderId="5" xfId="28" applyFont="1" applyFill="1" applyBorder="1">
      <alignment/>
      <protection/>
    </xf>
    <xf numFmtId="172" fontId="7" fillId="2" borderId="0" xfId="28" applyNumberFormat="1" applyFont="1" applyFill="1">
      <alignment/>
      <protection/>
    </xf>
    <xf numFmtId="0" fontId="28" fillId="2" borderId="0" xfId="28" applyFont="1" applyFill="1">
      <alignment/>
      <protection/>
    </xf>
    <xf numFmtId="1" fontId="7" fillId="2" borderId="0" xfId="28" applyNumberFormat="1" applyFont="1" applyFill="1">
      <alignment/>
      <protection/>
    </xf>
    <xf numFmtId="1" fontId="6" fillId="2" borderId="0" xfId="28" applyNumberFormat="1" applyFont="1" applyFill="1">
      <alignment/>
      <protection/>
    </xf>
    <xf numFmtId="1" fontId="14" fillId="2" borderId="112" xfId="28" applyNumberFormat="1" applyFont="1" applyFill="1" applyBorder="1" applyAlignment="1">
      <alignment horizontal="center"/>
      <protection/>
    </xf>
    <xf numFmtId="172" fontId="14" fillId="2" borderId="113" xfId="28" applyNumberFormat="1" applyFont="1" applyFill="1" applyBorder="1" applyAlignment="1">
      <alignment horizontal="center"/>
      <protection/>
    </xf>
    <xf numFmtId="1" fontId="14" fillId="2" borderId="17" xfId="28" applyNumberFormat="1" applyFont="1" applyFill="1" applyBorder="1" applyAlignment="1">
      <alignment horizontal="center"/>
      <protection/>
    </xf>
    <xf numFmtId="172" fontId="14" fillId="2" borderId="115" xfId="28" applyNumberFormat="1" applyFont="1" applyFill="1" applyBorder="1" applyAlignment="1">
      <alignment horizontal="center"/>
      <protection/>
    </xf>
    <xf numFmtId="1" fontId="7" fillId="2" borderId="117" xfId="28" applyNumberFormat="1" applyFont="1" applyFill="1" applyBorder="1">
      <alignment/>
      <protection/>
    </xf>
    <xf numFmtId="172" fontId="7" fillId="2" borderId="118" xfId="28" applyNumberFormat="1" applyFont="1" applyFill="1" applyBorder="1">
      <alignment/>
      <protection/>
    </xf>
    <xf numFmtId="171" fontId="5" fillId="2" borderId="120" xfId="28" applyNumberFormat="1" applyFont="1" applyFill="1" applyBorder="1">
      <alignment/>
      <protection/>
    </xf>
    <xf numFmtId="1" fontId="5" fillId="2" borderId="120" xfId="28" applyNumberFormat="1" applyFont="1" applyFill="1" applyBorder="1">
      <alignment/>
      <protection/>
    </xf>
    <xf numFmtId="172" fontId="5" fillId="2" borderId="121" xfId="28" applyNumberFormat="1" applyFont="1" applyFill="1" applyBorder="1">
      <alignment/>
      <protection/>
    </xf>
    <xf numFmtId="171" fontId="5" fillId="2" borderId="55" xfId="28" applyNumberFormat="1" applyFont="1" applyFill="1" applyBorder="1">
      <alignment/>
      <protection/>
    </xf>
    <xf numFmtId="1" fontId="5" fillId="2" borderId="55" xfId="28" applyNumberFormat="1" applyFont="1" applyFill="1" applyBorder="1">
      <alignment/>
      <protection/>
    </xf>
    <xf numFmtId="172" fontId="5" fillId="2" borderId="123" xfId="28" applyNumberFormat="1" applyFont="1" applyFill="1" applyBorder="1">
      <alignment/>
      <protection/>
    </xf>
    <xf numFmtId="171" fontId="5" fillId="2" borderId="82" xfId="28" applyNumberFormat="1" applyFont="1" applyFill="1" applyBorder="1">
      <alignment/>
      <protection/>
    </xf>
    <xf numFmtId="1" fontId="5" fillId="2" borderId="82" xfId="28" applyNumberFormat="1" applyFont="1" applyFill="1" applyBorder="1">
      <alignment/>
      <protection/>
    </xf>
    <xf numFmtId="172" fontId="5" fillId="2" borderId="83" xfId="28" applyNumberFormat="1" applyFont="1" applyFill="1" applyBorder="1">
      <alignment/>
      <protection/>
    </xf>
    <xf numFmtId="1" fontId="7" fillId="2" borderId="48" xfId="28" applyNumberFormat="1" applyFont="1" applyFill="1" applyBorder="1">
      <alignment/>
      <protection/>
    </xf>
    <xf numFmtId="172" fontId="7" fillId="2" borderId="126" xfId="28" applyNumberFormat="1" applyFont="1" applyFill="1" applyBorder="1">
      <alignment/>
      <protection/>
    </xf>
    <xf numFmtId="1" fontId="7" fillId="2" borderId="55" xfId="28" applyNumberFormat="1" applyFont="1" applyFill="1" applyBorder="1">
      <alignment/>
      <protection/>
    </xf>
    <xf numFmtId="172" fontId="7" fillId="2" borderId="123" xfId="28" applyNumberFormat="1" applyFont="1" applyFill="1" applyBorder="1">
      <alignment/>
      <protection/>
    </xf>
    <xf numFmtId="0" fontId="7" fillId="2" borderId="124" xfId="28" applyFont="1" applyFill="1" applyBorder="1">
      <alignment/>
      <protection/>
    </xf>
    <xf numFmtId="1" fontId="7" fillId="2" borderId="82" xfId="28" applyNumberFormat="1" applyFont="1" applyFill="1" applyBorder="1">
      <alignment/>
      <protection/>
    </xf>
    <xf numFmtId="172" fontId="7" fillId="2" borderId="83" xfId="28" applyNumberFormat="1" applyFont="1" applyFill="1" applyBorder="1">
      <alignment/>
      <protection/>
    </xf>
    <xf numFmtId="0" fontId="14" fillId="2" borderId="0" xfId="26" applyFont="1" applyFill="1" applyAlignment="1">
      <alignment horizontal="left"/>
      <protection/>
    </xf>
    <xf numFmtId="2" fontId="7" fillId="2" borderId="0" xfId="26" applyNumberFormat="1" applyFont="1" applyFill="1" applyAlignment="1">
      <alignment horizontal="center"/>
      <protection/>
    </xf>
    <xf numFmtId="1" fontId="7" fillId="2" borderId="0" xfId="26" applyNumberFormat="1" applyFont="1" applyFill="1" applyAlignment="1">
      <alignment horizontal="center"/>
      <protection/>
    </xf>
    <xf numFmtId="172" fontId="7" fillId="2" borderId="0" xfId="26" applyNumberFormat="1" applyFont="1" applyFill="1" applyAlignment="1">
      <alignment horizontal="center"/>
      <protection/>
    </xf>
    <xf numFmtId="0" fontId="7" fillId="2" borderId="0" xfId="26" applyFont="1" applyFill="1">
      <alignment/>
      <protection/>
    </xf>
    <xf numFmtId="14" fontId="7" fillId="2" borderId="0" xfId="26" applyNumberFormat="1" applyFont="1" applyFill="1" applyAlignment="1">
      <alignment horizontal="center"/>
      <protection/>
    </xf>
    <xf numFmtId="0" fontId="20" fillId="2" borderId="132" xfId="27" applyFont="1" applyFill="1" applyBorder="1">
      <alignment/>
      <protection/>
    </xf>
    <xf numFmtId="2" fontId="20" fillId="2" borderId="132" xfId="26" applyNumberFormat="1" applyFont="1" applyFill="1" applyBorder="1" applyAlignment="1">
      <alignment horizontal="center"/>
      <protection/>
    </xf>
    <xf numFmtId="1" fontId="20" fillId="2" borderId="132" xfId="26" applyNumberFormat="1" applyFont="1" applyFill="1" applyBorder="1" applyAlignment="1">
      <alignment horizontal="center"/>
      <protection/>
    </xf>
    <xf numFmtId="172" fontId="20" fillId="2" borderId="132" xfId="26" applyNumberFormat="1" applyFont="1" applyFill="1" applyBorder="1" applyAlignment="1">
      <alignment horizontal="center"/>
      <protection/>
    </xf>
    <xf numFmtId="0" fontId="7" fillId="2" borderId="0" xfId="26" applyFont="1" applyFill="1" applyAlignment="1" quotePrefix="1">
      <alignment horizontal="left"/>
      <protection/>
    </xf>
    <xf numFmtId="14" fontId="20" fillId="2" borderId="132" xfId="26" applyNumberFormat="1" applyFont="1" applyFill="1" applyBorder="1" applyAlignment="1">
      <alignment horizontal="center"/>
      <protection/>
    </xf>
    <xf numFmtId="14" fontId="7" fillId="2" borderId="0" xfId="26" applyNumberFormat="1" applyFont="1" applyFill="1" applyAlignment="1" quotePrefix="1">
      <alignment horizontal="center"/>
      <protection/>
    </xf>
    <xf numFmtId="14" fontId="7" fillId="2" borderId="132" xfId="26" applyNumberFormat="1" applyFont="1" applyFill="1" applyBorder="1" applyAlignment="1">
      <alignment horizontal="center"/>
      <protection/>
    </xf>
    <xf numFmtId="2" fontId="7" fillId="2" borderId="132" xfId="26" applyNumberFormat="1" applyFont="1" applyFill="1" applyBorder="1" applyAlignment="1">
      <alignment horizontal="center"/>
      <protection/>
    </xf>
    <xf numFmtId="1" fontId="7" fillId="2" borderId="132" xfId="26" applyNumberFormat="1" applyFont="1" applyFill="1" applyBorder="1" applyAlignment="1">
      <alignment horizontal="center"/>
      <protection/>
    </xf>
    <xf numFmtId="172" fontId="7" fillId="2" borderId="132" xfId="26" applyNumberFormat="1" applyFont="1" applyFill="1" applyBorder="1" applyAlignment="1">
      <alignment horizontal="center"/>
      <protection/>
    </xf>
    <xf numFmtId="0" fontId="7" fillId="2" borderId="133" xfId="27" applyFont="1" applyFill="1" applyBorder="1">
      <alignment/>
      <protection/>
    </xf>
    <xf numFmtId="2" fontId="7" fillId="2" borderId="133" xfId="26" applyNumberFormat="1" applyFont="1" applyFill="1" applyBorder="1" applyAlignment="1">
      <alignment horizontal="center"/>
      <protection/>
    </xf>
    <xf numFmtId="1" fontId="7" fillId="2" borderId="133" xfId="26" applyNumberFormat="1" applyFont="1" applyFill="1" applyBorder="1" applyAlignment="1">
      <alignment horizontal="center"/>
      <protection/>
    </xf>
    <xf numFmtId="172" fontId="7" fillId="2" borderId="133" xfId="26" applyNumberFormat="1" applyFont="1" applyFill="1" applyBorder="1" applyAlignment="1">
      <alignment horizontal="center"/>
      <protection/>
    </xf>
    <xf numFmtId="199" fontId="7" fillId="2" borderId="132" xfId="26" applyNumberFormat="1" applyFont="1" applyFill="1" applyBorder="1" applyAlignment="1">
      <alignment horizontal="center"/>
      <protection/>
    </xf>
  </cellXfs>
  <cellStyles count="19">
    <cellStyle name="Normal" xfId="0"/>
    <cellStyle name="Currency [0]" xfId="15"/>
    <cellStyle name="Comma" xfId="16"/>
    <cellStyle name="Currency" xfId="17"/>
    <cellStyle name="Comma" xfId="18"/>
    <cellStyle name="Comma [0]" xfId="19"/>
    <cellStyle name="Date" xfId="20"/>
    <cellStyle name="Fixed" xfId="21"/>
    <cellStyle name="Heading1" xfId="22"/>
    <cellStyle name="Heading2" xfId="23"/>
    <cellStyle name="Hyperlink" xfId="24"/>
    <cellStyle name="Currency" xfId="25"/>
    <cellStyle name="normální_DSBUKOV (2)" xfId="26"/>
    <cellStyle name="normální_DSRI (2)" xfId="27"/>
    <cellStyle name="normální_Vstupy na DS" xfId="28"/>
    <cellStyle name="Percent" xfId="29"/>
    <cellStyle name="Percent" xfId="30"/>
    <cellStyle name="Followed Hyperlink" xfId="31"/>
    <cellStyle name="Tot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%202004\Ekologie\EXCEL\Brzkov\Brzkov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SERVER\EEE$\Data%202001\Ekologie\EXCEL\Povrchov&#233;%20vody\Povrchov&#233;%20vody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%202003\Data%202003\Ekologie\EXCEL\V&#253;pustn&#233;%20profily\V&#253;pustn&#253;%20profily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%202002\Ekologie\WORD\EXCEL\V&#253;pustn&#233;%20profily\V&#253;pustn&#253;%20profily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SERVER\EEE$\Data%202001\Ekologie\EXCEL\Ol&#353;&#237;-Drahon&#237;n\Ol&#353;&#237;-Drahon&#237;n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%202001\Ekologie\EXCEL\V&#253;pustn&#233;%20profily\V&#253;pustn&#253;%20profily%2020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%202000\Ekologie\EXCEL\V&#253;pustn&#233;%20profily\V&#253;pustn&#253;%20profily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\Ekologie\EXCEL\V&#253;pustn&#233;%20profily\V&#253;pustn&#233;%20profily%20199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RA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zkov - HVP"/>
      <sheetName val="Jáma j12"/>
      <sheetName val="Bija.p,kanál pod haldou,p.Bystř"/>
      <sheetName val="Horský20, Rychetský4, Staněk22"/>
      <sheetName val="G12 (2)"/>
      <sheetName val="G12"/>
      <sheetName val="G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IV=1."/>
      <sheetName val="ZACH"/>
      <sheetName val="VI=4."/>
      <sheetName val="2A"/>
      <sheetName val="5"/>
      <sheetName val="NERO"/>
      <sheetName val="NENE"/>
      <sheetName val="III"/>
      <sheetName val="Ropo"/>
      <sheetName val="TEP-2"/>
      <sheetName val="LOMI"/>
      <sheetName val="BUPO"/>
      <sheetName val="Průměr97"/>
      <sheetName val="NEVO"/>
      <sheetName val="Separa"/>
      <sheetName val="BOPO"/>
      <sheetName val="NE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I"/>
      <sheetName val="RI1"/>
      <sheetName val="RI2"/>
      <sheetName val="Bu"/>
      <sheetName val="Bu1"/>
      <sheetName val="Bu2"/>
      <sheetName val="ČOV BUK"/>
      <sheetName val="3 HVP U"/>
      <sheetName val="3 HVP Týdení"/>
      <sheetName val="3 HVP Měsíční"/>
      <sheetName val="3 VK Měsíční"/>
      <sheetName val="ČOV - Olší Drahonín (4)"/>
      <sheetName val="ZDM-Park-Martínek (6)"/>
      <sheetName val="BČOV"/>
      <sheetName val="Aktivní kanalizace vstup "/>
      <sheetName val="Aktivní kanalizace ZCHÚ (znač.8"/>
      <sheetName val="R6"/>
      <sheetName val="BK+D1"/>
      <sheetName val="Šafránkův mlý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"/>
      <sheetName val="RI1"/>
      <sheetName val="RI2"/>
      <sheetName val="Bu"/>
      <sheetName val="Bu1"/>
      <sheetName val="Bu2"/>
      <sheetName val="ČOV BUK"/>
      <sheetName val="3 HVP U"/>
      <sheetName val="3 HVP Týdení"/>
      <sheetName val="3 HVP Měsíční"/>
      <sheetName val="3 VK Měsíční"/>
      <sheetName val="ČOV - Olší Drahonín (4)"/>
      <sheetName val="ZDM-Park-Martínek (6)"/>
      <sheetName val="R6"/>
      <sheetName val="BK+D1"/>
      <sheetName val="Šafránkův mlýn"/>
      <sheetName val="SLA - HV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KU NAD"/>
      <sheetName val="Had3"/>
      <sheetName val="had4"/>
      <sheetName val="Had9"/>
      <sheetName val="Lounad1,LOUpod2"/>
      <sheetName val="LOSK"/>
      <sheetName val="Vývěr OL"/>
      <sheetName val="om1,om2"/>
      <sheetName val="DRM1,DRM2"/>
      <sheetName val="VYDR"/>
      <sheetName val="VÝNO"/>
      <sheetName val="Starlet"/>
      <sheetName val="Zelenina Skryje"/>
      <sheetName val="Graf VK3"/>
      <sheetName val="Průměr"/>
      <sheetName val="Průměr Olší"/>
      <sheetName val="Had2"/>
      <sheetName val="had5"/>
      <sheetName val="had6"/>
      <sheetName val="Had-4"/>
      <sheetName val="had7"/>
      <sheetName val="had8"/>
      <sheetName val="List2"/>
      <sheetName val="Lis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I"/>
      <sheetName val="RI1"/>
      <sheetName val="RI2"/>
      <sheetName val="Bu"/>
      <sheetName val="Bu1"/>
      <sheetName val="Bu2"/>
      <sheetName val="ČOV BUK"/>
      <sheetName val="3 HVP U"/>
      <sheetName val="3 HVP Týdení"/>
      <sheetName val="3 HVP Měsíční"/>
      <sheetName val="3 VK Měsíční"/>
      <sheetName val="ČOV - Olší Drahonín (4)"/>
      <sheetName val="ZDM-Park-Martínek (6)"/>
      <sheetName val="BČOV"/>
      <sheetName val="R6"/>
      <sheetName val="BK+D1"/>
      <sheetName val="Šafránkův mlý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I"/>
      <sheetName val="RI1"/>
      <sheetName val="RI2"/>
      <sheetName val="Bu"/>
      <sheetName val="Bu1"/>
      <sheetName val="Bu2"/>
      <sheetName val="ČOV BUK"/>
      <sheetName val="3 HVP U"/>
      <sheetName val="3 HVP Týdení"/>
      <sheetName val="3 HVP Měsíční"/>
      <sheetName val="3 VK Týdení"/>
      <sheetName val="3 VK Měsíční"/>
      <sheetName val="ČOV - Olší Drahonín (4)"/>
      <sheetName val="ZDM-Park-Martínek (6)"/>
      <sheetName val="BČOV"/>
      <sheetName val="R6"/>
      <sheetName val="BK+D1"/>
      <sheetName val="Šafránkův mlý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I"/>
      <sheetName val="RI1"/>
      <sheetName val="RI2"/>
      <sheetName val="Bu"/>
      <sheetName val="Bu1"/>
      <sheetName val="Bu2"/>
      <sheetName val="3 HVP U"/>
      <sheetName val="3 HVP Týdení"/>
      <sheetName val="3 HVP Měsíční"/>
      <sheetName val="3 VK Týdení"/>
      <sheetName val="3 VK Měsíční"/>
      <sheetName val="ČOV - Olší Drahonín (4)"/>
      <sheetName val="ZDM-Park-Martínek (6)"/>
      <sheetName val="R6"/>
      <sheetName val="BČOV"/>
      <sheetName val="BK+D1"/>
      <sheetName val="Šafránkův mlý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únor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8"/>
  <sheetViews>
    <sheetView workbookViewId="0" topLeftCell="D338">
      <selection activeCell="F351" sqref="F351"/>
    </sheetView>
  </sheetViews>
  <sheetFormatPr defaultColWidth="8.88671875" defaultRowHeight="15.75"/>
  <cols>
    <col min="1" max="1" width="8.6640625" style="478" customWidth="1"/>
    <col min="2" max="2" width="8.77734375" style="474" customWidth="1"/>
    <col min="3" max="4" width="8.77734375" style="475" customWidth="1"/>
    <col min="5" max="6" width="8.77734375" style="476" customWidth="1"/>
    <col min="7" max="16384" width="8.77734375" style="477" customWidth="1"/>
  </cols>
  <sheetData>
    <row r="1" ht="17.25">
      <c r="A1" s="473" t="s">
        <v>89</v>
      </c>
    </row>
    <row r="2" ht="13.5" thickBot="1"/>
    <row r="3" spans="1:7" ht="18" thickBot="1" thickTop="1">
      <c r="A3" s="479" t="s">
        <v>90</v>
      </c>
      <c r="B3" s="480" t="s">
        <v>91</v>
      </c>
      <c r="C3" s="481" t="s">
        <v>92</v>
      </c>
      <c r="D3" s="481" t="s">
        <v>66</v>
      </c>
      <c r="E3" s="482" t="s">
        <v>3</v>
      </c>
      <c r="F3" s="482" t="s">
        <v>2</v>
      </c>
      <c r="G3" s="483" t="s">
        <v>96</v>
      </c>
    </row>
    <row r="4" spans="1:7" ht="14.25" thickBot="1" thickTop="1">
      <c r="A4" s="484"/>
      <c r="B4" s="480" t="s">
        <v>93</v>
      </c>
      <c r="C4" s="481" t="s">
        <v>94</v>
      </c>
      <c r="D4" s="481" t="s">
        <v>93</v>
      </c>
      <c r="E4" s="482" t="s">
        <v>93</v>
      </c>
      <c r="F4" s="482"/>
      <c r="G4" s="477" t="s">
        <v>93</v>
      </c>
    </row>
    <row r="5" spans="1:5" ht="14.25" hidden="1" thickBot="1" thickTop="1">
      <c r="A5" s="478">
        <v>32883</v>
      </c>
      <c r="B5" s="474">
        <v>0.4</v>
      </c>
      <c r="C5" s="475">
        <v>210</v>
      </c>
      <c r="D5" s="475">
        <v>416</v>
      </c>
      <c r="E5" s="476">
        <v>0</v>
      </c>
    </row>
    <row r="6" spans="1:6" ht="14.25" hidden="1" thickBot="1" thickTop="1">
      <c r="A6" s="478">
        <v>32918</v>
      </c>
      <c r="B6" s="474">
        <v>0.4</v>
      </c>
      <c r="C6" s="475">
        <v>160</v>
      </c>
      <c r="D6" s="475">
        <v>455</v>
      </c>
      <c r="E6" s="476">
        <v>2</v>
      </c>
      <c r="F6" s="476">
        <v>8.4</v>
      </c>
    </row>
    <row r="7" spans="1:5" ht="14.25" hidden="1" thickBot="1" thickTop="1">
      <c r="A7" s="485">
        <v>32946</v>
      </c>
      <c r="B7" s="474">
        <v>0.41</v>
      </c>
      <c r="C7" s="475">
        <v>200</v>
      </c>
      <c r="D7" s="475">
        <v>453</v>
      </c>
      <c r="E7" s="476">
        <v>2</v>
      </c>
    </row>
    <row r="8" spans="1:5" ht="14.25" hidden="1" thickBot="1" thickTop="1">
      <c r="A8" s="478">
        <v>32965</v>
      </c>
      <c r="B8" s="474">
        <v>0.48</v>
      </c>
      <c r="C8" s="475">
        <v>240</v>
      </c>
      <c r="D8" s="475">
        <v>475</v>
      </c>
      <c r="E8" s="476">
        <v>0</v>
      </c>
    </row>
    <row r="9" spans="1:6" ht="14.25" hidden="1" thickBot="1" thickTop="1">
      <c r="A9" s="478">
        <v>32974</v>
      </c>
      <c r="B9" s="474">
        <v>0.51</v>
      </c>
      <c r="C9" s="475">
        <v>240</v>
      </c>
      <c r="D9" s="475">
        <v>512</v>
      </c>
      <c r="E9" s="476">
        <v>3</v>
      </c>
      <c r="F9" s="476">
        <v>8.4</v>
      </c>
    </row>
    <row r="10" spans="1:5" ht="14.25" hidden="1" thickBot="1" thickTop="1">
      <c r="A10" s="478">
        <v>32986</v>
      </c>
      <c r="B10" s="474">
        <v>0.43</v>
      </c>
      <c r="C10" s="475">
        <v>500</v>
      </c>
      <c r="D10" s="475">
        <v>450</v>
      </c>
      <c r="E10" s="476">
        <v>0</v>
      </c>
    </row>
    <row r="11" spans="1:5" ht="14.25" hidden="1" thickBot="1" thickTop="1">
      <c r="A11" s="478">
        <v>32993</v>
      </c>
      <c r="B11" s="474">
        <v>0.46</v>
      </c>
      <c r="C11" s="475">
        <v>460</v>
      </c>
      <c r="D11" s="475">
        <v>437</v>
      </c>
      <c r="E11" s="476">
        <v>2</v>
      </c>
    </row>
    <row r="12" spans="1:5" ht="14.25" hidden="1" thickBot="1" thickTop="1">
      <c r="A12" s="478">
        <v>32999</v>
      </c>
      <c r="B12" s="474">
        <v>0.55</v>
      </c>
      <c r="C12" s="475">
        <v>750</v>
      </c>
      <c r="D12" s="475">
        <v>469</v>
      </c>
      <c r="E12" s="476">
        <v>3</v>
      </c>
    </row>
    <row r="13" spans="1:6" ht="14.25" hidden="1" thickBot="1" thickTop="1">
      <c r="A13" s="478">
        <v>33001</v>
      </c>
      <c r="B13" s="474">
        <v>0.59</v>
      </c>
      <c r="C13" s="475">
        <v>750</v>
      </c>
      <c r="D13" s="475">
        <v>473</v>
      </c>
      <c r="E13" s="476">
        <v>0</v>
      </c>
      <c r="F13" s="476">
        <v>8.8</v>
      </c>
    </row>
    <row r="14" spans="1:3" ht="14.25" hidden="1" thickBot="1" thickTop="1">
      <c r="A14" s="478">
        <v>33006</v>
      </c>
      <c r="B14" s="474">
        <v>0.45</v>
      </c>
      <c r="C14" s="475">
        <v>520</v>
      </c>
    </row>
    <row r="15" spans="1:6" ht="14.25" hidden="1" thickBot="1" thickTop="1">
      <c r="A15" s="478">
        <v>33037</v>
      </c>
      <c r="B15" s="474">
        <v>0.56</v>
      </c>
      <c r="C15" s="475">
        <v>160</v>
      </c>
      <c r="D15" s="475">
        <v>498</v>
      </c>
      <c r="E15" s="476">
        <v>1</v>
      </c>
      <c r="F15" s="476">
        <v>8.4</v>
      </c>
    </row>
    <row r="16" spans="1:3" ht="14.25" hidden="1" thickBot="1" thickTop="1">
      <c r="A16" s="478">
        <v>33055</v>
      </c>
      <c r="C16" s="475">
        <v>240</v>
      </c>
    </row>
    <row r="17" spans="1:2" ht="14.25" hidden="1" thickBot="1" thickTop="1">
      <c r="A17" s="478">
        <v>33060</v>
      </c>
      <c r="B17" s="474">
        <v>0.39</v>
      </c>
    </row>
    <row r="18" spans="1:6" ht="14.25" hidden="1" thickBot="1" thickTop="1">
      <c r="A18" s="478">
        <v>33065</v>
      </c>
      <c r="B18" s="474">
        <v>0.46</v>
      </c>
      <c r="C18" s="475">
        <v>160</v>
      </c>
      <c r="D18" s="475">
        <v>789</v>
      </c>
      <c r="E18" s="476">
        <v>11</v>
      </c>
      <c r="F18" s="476">
        <v>8.5</v>
      </c>
    </row>
    <row r="19" spans="1:2" ht="14.25" hidden="1" thickBot="1" thickTop="1">
      <c r="A19" s="478">
        <v>33077</v>
      </c>
      <c r="B19" s="474">
        <v>0.32</v>
      </c>
    </row>
    <row r="20" spans="1:6" ht="14.25" hidden="1" thickBot="1" thickTop="1">
      <c r="A20" s="478">
        <v>33093</v>
      </c>
      <c r="B20" s="474">
        <v>0.22</v>
      </c>
      <c r="C20" s="475">
        <v>90</v>
      </c>
      <c r="D20" s="475">
        <v>624</v>
      </c>
      <c r="E20" s="476">
        <v>6</v>
      </c>
      <c r="F20" s="476">
        <v>7.9</v>
      </c>
    </row>
    <row r="21" spans="1:6" ht="14.25" hidden="1" thickBot="1" thickTop="1">
      <c r="A21" s="478">
        <v>33128</v>
      </c>
      <c r="B21" s="474">
        <v>0.48</v>
      </c>
      <c r="C21" s="475">
        <v>110</v>
      </c>
      <c r="D21" s="475">
        <v>637</v>
      </c>
      <c r="E21" s="476">
        <v>1</v>
      </c>
      <c r="F21" s="476">
        <v>8</v>
      </c>
    </row>
    <row r="22" spans="1:6" ht="14.25" hidden="1" thickBot="1" thickTop="1">
      <c r="A22" s="478">
        <v>33135</v>
      </c>
      <c r="C22" s="475">
        <v>40</v>
      </c>
      <c r="F22" s="476">
        <v>5</v>
      </c>
    </row>
    <row r="23" spans="1:6" ht="14.25" hidden="1" thickBot="1" thickTop="1">
      <c r="A23" s="478">
        <v>33156</v>
      </c>
      <c r="B23" s="474">
        <v>0.25</v>
      </c>
      <c r="C23" s="475">
        <v>120</v>
      </c>
      <c r="D23" s="475">
        <v>544</v>
      </c>
      <c r="E23" s="476">
        <v>3</v>
      </c>
      <c r="F23" s="476">
        <v>8.2</v>
      </c>
    </row>
    <row r="24" spans="1:6" ht="14.25" hidden="1" thickBot="1" thickTop="1">
      <c r="A24" s="478">
        <v>33196</v>
      </c>
      <c r="B24" s="474">
        <v>0.25</v>
      </c>
      <c r="C24" s="475">
        <v>170</v>
      </c>
      <c r="D24" s="475">
        <v>468</v>
      </c>
      <c r="E24" s="476">
        <v>5</v>
      </c>
      <c r="F24" s="476">
        <v>8.6</v>
      </c>
    </row>
    <row r="25" spans="1:6" ht="14.25" hidden="1" thickBot="1" thickTop="1">
      <c r="A25" s="478">
        <v>33212</v>
      </c>
      <c r="B25" s="474">
        <v>0.46</v>
      </c>
      <c r="C25" s="475">
        <v>110</v>
      </c>
      <c r="D25" s="475">
        <v>511</v>
      </c>
      <c r="E25" s="476">
        <v>8</v>
      </c>
      <c r="F25" s="476">
        <v>8.3</v>
      </c>
    </row>
    <row r="26" spans="1:5" ht="14.25" hidden="1" thickBot="1" thickTop="1">
      <c r="A26" s="478">
        <v>33246</v>
      </c>
      <c r="B26" s="474">
        <v>0.62</v>
      </c>
      <c r="C26" s="475">
        <v>130</v>
      </c>
      <c r="D26" s="475">
        <v>555</v>
      </c>
      <c r="E26" s="476">
        <v>0</v>
      </c>
    </row>
    <row r="27" spans="1:6" ht="14.25" hidden="1" thickBot="1" thickTop="1">
      <c r="A27" s="478">
        <v>33247</v>
      </c>
      <c r="B27" s="474">
        <v>0.36</v>
      </c>
      <c r="D27" s="475">
        <v>506</v>
      </c>
      <c r="E27" s="476">
        <v>0</v>
      </c>
      <c r="F27" s="476">
        <v>8.3</v>
      </c>
    </row>
    <row r="28" spans="1:5" ht="14.25" hidden="1" thickBot="1" thickTop="1">
      <c r="A28" s="478">
        <v>33254</v>
      </c>
      <c r="B28" s="474">
        <v>0.48</v>
      </c>
      <c r="C28" s="475">
        <v>280</v>
      </c>
      <c r="D28" s="475">
        <v>516</v>
      </c>
      <c r="E28" s="476">
        <v>2</v>
      </c>
    </row>
    <row r="29" spans="1:5" ht="14.25" hidden="1" thickBot="1" thickTop="1">
      <c r="A29" s="478">
        <v>33261</v>
      </c>
      <c r="B29" s="474">
        <v>0.46</v>
      </c>
      <c r="C29" s="475">
        <v>120</v>
      </c>
      <c r="D29" s="475">
        <v>495</v>
      </c>
      <c r="E29" s="476">
        <v>4</v>
      </c>
    </row>
    <row r="30" spans="1:5" ht="14.25" hidden="1" thickBot="1" thickTop="1">
      <c r="A30" s="478">
        <v>33268</v>
      </c>
      <c r="B30" s="474">
        <v>0.35</v>
      </c>
      <c r="C30" s="475">
        <v>130</v>
      </c>
      <c r="D30" s="475">
        <v>474</v>
      </c>
      <c r="E30" s="476">
        <v>0</v>
      </c>
    </row>
    <row r="31" spans="1:5" ht="14.25" hidden="1" thickBot="1" thickTop="1">
      <c r="A31" s="478">
        <v>33275</v>
      </c>
      <c r="B31" s="474">
        <v>0.31</v>
      </c>
      <c r="C31" s="475">
        <v>120</v>
      </c>
      <c r="D31" s="475">
        <v>469</v>
      </c>
      <c r="E31" s="476">
        <v>0</v>
      </c>
    </row>
    <row r="32" spans="1:5" ht="14.25" hidden="1" thickBot="1" thickTop="1">
      <c r="A32" s="478">
        <v>33282</v>
      </c>
      <c r="B32" s="474">
        <v>264</v>
      </c>
      <c r="C32" s="475">
        <v>140</v>
      </c>
      <c r="D32" s="475">
        <v>463</v>
      </c>
      <c r="E32" s="476">
        <v>2</v>
      </c>
    </row>
    <row r="33" spans="1:5" ht="14.25" hidden="1" thickBot="1" thickTop="1">
      <c r="A33" s="478">
        <v>33289</v>
      </c>
      <c r="B33" s="474">
        <v>0.36</v>
      </c>
      <c r="C33" s="475">
        <v>140</v>
      </c>
      <c r="D33" s="475">
        <v>504</v>
      </c>
      <c r="E33" s="476">
        <v>4</v>
      </c>
    </row>
    <row r="34" spans="1:5" ht="14.25" hidden="1" thickBot="1" thickTop="1">
      <c r="A34" s="478">
        <v>33296</v>
      </c>
      <c r="B34" s="474">
        <v>0.504</v>
      </c>
      <c r="C34" s="475">
        <v>180</v>
      </c>
      <c r="D34" s="475">
        <v>519</v>
      </c>
      <c r="E34" s="476">
        <v>1</v>
      </c>
    </row>
    <row r="35" spans="1:5" ht="14.25" hidden="1" thickBot="1" thickTop="1">
      <c r="A35" s="478">
        <v>33303</v>
      </c>
      <c r="B35" s="474">
        <v>0.516</v>
      </c>
      <c r="C35" s="475">
        <v>150</v>
      </c>
      <c r="D35" s="475">
        <v>480</v>
      </c>
      <c r="E35" s="476">
        <v>2</v>
      </c>
    </row>
    <row r="36" spans="1:5" ht="14.25" hidden="1" thickBot="1" thickTop="1">
      <c r="A36" s="478">
        <v>33310</v>
      </c>
      <c r="B36" s="474">
        <v>0.28</v>
      </c>
      <c r="C36" s="475">
        <v>120</v>
      </c>
      <c r="D36" s="475">
        <v>481</v>
      </c>
      <c r="E36" s="476">
        <v>0</v>
      </c>
    </row>
    <row r="37" spans="1:5" ht="14.25" hidden="1" thickBot="1" thickTop="1">
      <c r="A37" s="478">
        <v>33317</v>
      </c>
      <c r="B37" s="474">
        <v>0.2</v>
      </c>
      <c r="C37" s="475">
        <v>120</v>
      </c>
      <c r="D37" s="475">
        <v>434</v>
      </c>
      <c r="E37" s="476">
        <v>1</v>
      </c>
    </row>
    <row r="38" spans="1:5" ht="14.25" hidden="1" thickBot="1" thickTop="1">
      <c r="A38" s="478">
        <v>33324</v>
      </c>
      <c r="B38" s="474">
        <v>0.4</v>
      </c>
      <c r="C38" s="475">
        <v>120</v>
      </c>
      <c r="D38" s="475">
        <v>462</v>
      </c>
      <c r="E38" s="476">
        <v>1</v>
      </c>
    </row>
    <row r="39" spans="1:5" ht="14.25" hidden="1" thickBot="1" thickTop="1">
      <c r="A39" s="478">
        <v>33331</v>
      </c>
      <c r="B39" s="474">
        <v>0.37</v>
      </c>
      <c r="C39" s="475">
        <v>200</v>
      </c>
      <c r="D39" s="475">
        <v>457</v>
      </c>
      <c r="E39" s="476">
        <v>2</v>
      </c>
    </row>
    <row r="40" spans="1:5" ht="14.25" hidden="1" thickBot="1" thickTop="1">
      <c r="A40" s="478">
        <v>33338</v>
      </c>
      <c r="B40" s="474">
        <v>0.608</v>
      </c>
      <c r="C40" s="475">
        <v>140</v>
      </c>
      <c r="D40" s="475">
        <v>544</v>
      </c>
      <c r="E40" s="476">
        <v>3</v>
      </c>
    </row>
    <row r="41" spans="1:5" ht="14.25" hidden="1" thickBot="1" thickTop="1">
      <c r="A41" s="478">
        <v>33345</v>
      </c>
      <c r="B41" s="474">
        <v>0.38</v>
      </c>
      <c r="C41" s="475">
        <v>150</v>
      </c>
      <c r="D41" s="475">
        <v>498</v>
      </c>
      <c r="E41" s="476">
        <v>2</v>
      </c>
    </row>
    <row r="42" spans="1:5" ht="14.25" hidden="1" thickBot="1" thickTop="1">
      <c r="A42" s="478">
        <v>33352</v>
      </c>
      <c r="B42" s="474">
        <v>0.384</v>
      </c>
      <c r="C42" s="475">
        <v>150</v>
      </c>
      <c r="D42" s="475">
        <v>489</v>
      </c>
      <c r="E42" s="476">
        <v>2</v>
      </c>
    </row>
    <row r="43" spans="1:5" ht="14.25" hidden="1" thickBot="1" thickTop="1">
      <c r="A43" s="478">
        <v>33358</v>
      </c>
      <c r="B43" s="474">
        <v>0.36</v>
      </c>
      <c r="C43" s="475">
        <v>180</v>
      </c>
      <c r="D43" s="475">
        <v>506</v>
      </c>
      <c r="E43" s="476">
        <v>13</v>
      </c>
    </row>
    <row r="44" spans="1:5" ht="14.25" hidden="1" thickBot="1" thickTop="1">
      <c r="A44" s="478">
        <v>33366</v>
      </c>
      <c r="B44" s="474">
        <v>0.392</v>
      </c>
      <c r="C44" s="475">
        <v>100</v>
      </c>
      <c r="D44" s="475">
        <v>468</v>
      </c>
      <c r="E44" s="476">
        <v>4</v>
      </c>
    </row>
    <row r="45" spans="1:5" ht="14.25" hidden="1" thickBot="1" thickTop="1">
      <c r="A45" s="478">
        <v>33373</v>
      </c>
      <c r="B45" s="474">
        <v>0.472</v>
      </c>
      <c r="C45" s="475">
        <v>110</v>
      </c>
      <c r="D45" s="475">
        <v>540</v>
      </c>
      <c r="E45" s="476">
        <v>2</v>
      </c>
    </row>
    <row r="46" spans="1:5" ht="14.25" hidden="1" thickBot="1" thickTop="1">
      <c r="A46" s="478">
        <v>33380</v>
      </c>
      <c r="B46" s="474">
        <v>0.408</v>
      </c>
      <c r="C46" s="475">
        <v>90</v>
      </c>
      <c r="D46" s="475">
        <v>481</v>
      </c>
      <c r="E46" s="476">
        <v>0</v>
      </c>
    </row>
    <row r="47" spans="1:5" ht="14.25" hidden="1" thickBot="1" thickTop="1">
      <c r="A47" s="478">
        <v>33387</v>
      </c>
      <c r="B47" s="474">
        <v>0.416</v>
      </c>
      <c r="C47" s="475">
        <v>140</v>
      </c>
      <c r="D47" s="475">
        <v>473</v>
      </c>
      <c r="E47" s="476">
        <v>12</v>
      </c>
    </row>
    <row r="48" spans="1:5" ht="14.25" hidden="1" thickBot="1" thickTop="1">
      <c r="A48" s="478">
        <v>33394</v>
      </c>
      <c r="B48" s="474">
        <v>756</v>
      </c>
      <c r="C48" s="475">
        <v>130</v>
      </c>
      <c r="D48" s="475">
        <v>568</v>
      </c>
      <c r="E48" s="476">
        <v>3</v>
      </c>
    </row>
    <row r="49" spans="1:5" ht="14.25" hidden="1" thickBot="1" thickTop="1">
      <c r="A49" s="478">
        <v>33401</v>
      </c>
      <c r="B49" s="474">
        <v>0.244</v>
      </c>
      <c r="C49" s="475">
        <v>120</v>
      </c>
      <c r="D49" s="475">
        <v>465</v>
      </c>
      <c r="E49" s="476">
        <v>2</v>
      </c>
    </row>
    <row r="50" spans="1:5" ht="14.25" hidden="1" thickBot="1" thickTop="1">
      <c r="A50" s="478">
        <v>33408</v>
      </c>
      <c r="B50" s="474">
        <v>0.968</v>
      </c>
      <c r="C50" s="475">
        <v>170</v>
      </c>
      <c r="D50" s="475">
        <v>582</v>
      </c>
      <c r="E50" s="476">
        <v>9</v>
      </c>
    </row>
    <row r="51" spans="1:5" ht="14.25" hidden="1" thickBot="1" thickTop="1">
      <c r="A51" s="478">
        <v>33415</v>
      </c>
      <c r="B51" s="474">
        <v>0.968</v>
      </c>
      <c r="C51" s="475">
        <v>120</v>
      </c>
      <c r="D51" s="475">
        <v>586</v>
      </c>
      <c r="E51" s="476">
        <v>2</v>
      </c>
    </row>
    <row r="52" spans="1:5" ht="14.25" hidden="1" thickBot="1" thickTop="1">
      <c r="A52" s="478">
        <v>33422</v>
      </c>
      <c r="B52" s="474">
        <v>0.356</v>
      </c>
      <c r="C52" s="475">
        <v>120</v>
      </c>
      <c r="D52" s="475">
        <v>498</v>
      </c>
      <c r="E52" s="476">
        <v>1</v>
      </c>
    </row>
    <row r="53" spans="1:5" ht="14.25" hidden="1" thickBot="1" thickTop="1">
      <c r="A53" s="478">
        <v>33429</v>
      </c>
      <c r="B53" s="474">
        <v>0.34</v>
      </c>
      <c r="C53" s="475">
        <v>120</v>
      </c>
      <c r="D53" s="475">
        <v>492</v>
      </c>
      <c r="E53" s="476">
        <v>1</v>
      </c>
    </row>
    <row r="54" spans="1:5" ht="14.25" hidden="1" thickBot="1" thickTop="1">
      <c r="A54" s="478">
        <v>33436</v>
      </c>
      <c r="B54" s="474">
        <v>0.464</v>
      </c>
      <c r="C54" s="475">
        <v>190</v>
      </c>
      <c r="D54" s="475">
        <v>518</v>
      </c>
      <c r="E54" s="476">
        <v>0</v>
      </c>
    </row>
    <row r="55" spans="1:5" ht="14.25" hidden="1" thickBot="1" thickTop="1">
      <c r="A55" s="478">
        <v>33443</v>
      </c>
      <c r="B55" s="474">
        <v>0.26</v>
      </c>
      <c r="C55" s="475">
        <v>110</v>
      </c>
      <c r="D55" s="475">
        <v>492</v>
      </c>
      <c r="E55" s="476">
        <v>0</v>
      </c>
    </row>
    <row r="56" spans="1:5" ht="14.25" hidden="1" thickBot="1" thickTop="1">
      <c r="A56" s="478">
        <v>33450</v>
      </c>
      <c r="B56" s="474">
        <v>0.4</v>
      </c>
      <c r="C56" s="475">
        <v>110</v>
      </c>
      <c r="D56" s="475">
        <v>485</v>
      </c>
      <c r="E56" s="476">
        <v>1</v>
      </c>
    </row>
    <row r="57" spans="1:5" ht="14.25" hidden="1" thickBot="1" thickTop="1">
      <c r="A57" s="478">
        <v>33457</v>
      </c>
      <c r="B57" s="474">
        <v>0.26</v>
      </c>
      <c r="C57" s="475">
        <v>90</v>
      </c>
      <c r="D57" s="475">
        <v>458</v>
      </c>
      <c r="E57" s="476">
        <v>2</v>
      </c>
    </row>
    <row r="58" spans="1:5" ht="14.25" hidden="1" thickBot="1" thickTop="1">
      <c r="A58" s="478">
        <v>33464</v>
      </c>
      <c r="B58" s="474">
        <v>0.704</v>
      </c>
      <c r="C58" s="475">
        <v>150</v>
      </c>
      <c r="D58" s="475">
        <v>527</v>
      </c>
      <c r="E58" s="476">
        <v>4</v>
      </c>
    </row>
    <row r="59" spans="1:5" ht="14.25" hidden="1" thickBot="1" thickTop="1">
      <c r="A59" s="478">
        <v>33471</v>
      </c>
      <c r="B59" s="474">
        <v>0.633</v>
      </c>
      <c r="C59" s="475">
        <v>130</v>
      </c>
      <c r="D59" s="475">
        <v>549</v>
      </c>
      <c r="E59" s="476">
        <v>1</v>
      </c>
    </row>
    <row r="60" spans="1:3" ht="14.25" hidden="1" thickBot="1" thickTop="1">
      <c r="A60" s="478">
        <v>33478</v>
      </c>
      <c r="B60" s="474">
        <v>78</v>
      </c>
      <c r="C60" s="475">
        <v>200</v>
      </c>
    </row>
    <row r="61" spans="1:5" ht="14.25" hidden="1" thickBot="1" thickTop="1">
      <c r="A61" s="478">
        <v>33485</v>
      </c>
      <c r="B61" s="474">
        <v>0.38</v>
      </c>
      <c r="C61" s="475">
        <v>190</v>
      </c>
      <c r="D61" s="475">
        <v>442</v>
      </c>
      <c r="E61" s="476">
        <v>3</v>
      </c>
    </row>
    <row r="62" spans="1:5" ht="14.25" hidden="1" thickBot="1" thickTop="1">
      <c r="A62" s="478">
        <v>33492</v>
      </c>
      <c r="B62" s="474">
        <v>0.456</v>
      </c>
      <c r="C62" s="475">
        <v>130</v>
      </c>
      <c r="D62" s="475">
        <v>483</v>
      </c>
      <c r="E62" s="476">
        <v>5</v>
      </c>
    </row>
    <row r="63" spans="1:5" ht="14.25" hidden="1" thickBot="1" thickTop="1">
      <c r="A63" s="478">
        <v>33499</v>
      </c>
      <c r="B63" s="474">
        <v>0.504</v>
      </c>
      <c r="C63" s="475">
        <v>110</v>
      </c>
      <c r="D63" s="475">
        <v>483</v>
      </c>
      <c r="E63" s="476">
        <v>0</v>
      </c>
    </row>
    <row r="64" spans="1:5" ht="14.25" hidden="1" thickBot="1" thickTop="1">
      <c r="A64" s="478">
        <v>33506</v>
      </c>
      <c r="B64" s="474">
        <v>0.46</v>
      </c>
      <c r="C64" s="475">
        <v>110</v>
      </c>
      <c r="D64" s="475">
        <v>486</v>
      </c>
      <c r="E64" s="476">
        <v>3</v>
      </c>
    </row>
    <row r="65" spans="1:5" ht="14.25" hidden="1" thickBot="1" thickTop="1">
      <c r="A65" s="478">
        <v>33513</v>
      </c>
      <c r="B65" s="474">
        <v>0.368</v>
      </c>
      <c r="C65" s="475">
        <v>140</v>
      </c>
      <c r="D65" s="475">
        <v>462</v>
      </c>
      <c r="E65" s="476">
        <v>2</v>
      </c>
    </row>
    <row r="66" spans="1:5" ht="14.25" hidden="1" thickBot="1" thickTop="1">
      <c r="A66" s="478">
        <v>33520</v>
      </c>
      <c r="B66" s="474">
        <v>0.416</v>
      </c>
      <c r="C66" s="475">
        <v>90</v>
      </c>
      <c r="D66" s="475">
        <v>452</v>
      </c>
      <c r="E66" s="476">
        <v>0</v>
      </c>
    </row>
    <row r="67" spans="1:5" ht="14.25" hidden="1" thickBot="1" thickTop="1">
      <c r="A67" s="478">
        <v>33527</v>
      </c>
      <c r="B67" s="474">
        <v>0.4</v>
      </c>
      <c r="C67" s="475">
        <v>110</v>
      </c>
      <c r="D67" s="475">
        <v>455</v>
      </c>
      <c r="E67" s="476">
        <v>12</v>
      </c>
    </row>
    <row r="68" spans="1:5" ht="14.25" hidden="1" thickBot="1" thickTop="1">
      <c r="A68" s="478">
        <v>33534</v>
      </c>
      <c r="B68" s="474">
        <v>0.456</v>
      </c>
      <c r="C68" s="475">
        <v>130</v>
      </c>
      <c r="D68" s="475">
        <v>495</v>
      </c>
      <c r="E68" s="476">
        <v>0</v>
      </c>
    </row>
    <row r="69" spans="1:5" ht="14.25" hidden="1" thickBot="1" thickTop="1">
      <c r="A69" s="478">
        <v>33541</v>
      </c>
      <c r="B69" s="474">
        <v>0.616</v>
      </c>
      <c r="C69" s="475">
        <v>200</v>
      </c>
      <c r="D69" s="475">
        <v>520</v>
      </c>
      <c r="E69" s="476">
        <v>0</v>
      </c>
    </row>
    <row r="70" spans="1:5" ht="14.25" hidden="1" thickBot="1" thickTop="1">
      <c r="A70" s="478">
        <v>33548</v>
      </c>
      <c r="B70" s="474">
        <v>376</v>
      </c>
      <c r="C70" s="475">
        <v>130</v>
      </c>
      <c r="D70" s="475">
        <v>478</v>
      </c>
      <c r="E70" s="476">
        <v>0</v>
      </c>
    </row>
    <row r="71" spans="1:5" ht="14.25" hidden="1" thickBot="1" thickTop="1">
      <c r="A71" s="478">
        <v>33555</v>
      </c>
      <c r="B71" s="474">
        <v>0.4</v>
      </c>
      <c r="C71" s="475">
        <v>80</v>
      </c>
      <c r="D71" s="475">
        <v>466</v>
      </c>
      <c r="E71" s="476">
        <v>0</v>
      </c>
    </row>
    <row r="72" spans="1:5" ht="14.25" hidden="1" thickBot="1" thickTop="1">
      <c r="A72" s="478">
        <v>33562</v>
      </c>
      <c r="B72" s="474">
        <v>0.444</v>
      </c>
      <c r="C72" s="475">
        <v>100</v>
      </c>
      <c r="D72" s="475">
        <v>466</v>
      </c>
      <c r="E72" s="476">
        <v>0</v>
      </c>
    </row>
    <row r="73" spans="1:5" ht="14.25" hidden="1" thickBot="1" thickTop="1">
      <c r="A73" s="478">
        <v>33569</v>
      </c>
      <c r="B73" s="474">
        <v>0.416</v>
      </c>
      <c r="C73" s="475">
        <v>130</v>
      </c>
      <c r="D73" s="475">
        <v>450</v>
      </c>
      <c r="E73" s="476">
        <v>0</v>
      </c>
    </row>
    <row r="74" spans="1:5" ht="14.25" hidden="1" thickBot="1" thickTop="1">
      <c r="A74" s="478">
        <v>33576</v>
      </c>
      <c r="B74" s="474">
        <v>0.42</v>
      </c>
      <c r="C74" s="475">
        <v>120</v>
      </c>
      <c r="D74" s="475">
        <v>466</v>
      </c>
      <c r="E74" s="476">
        <v>0</v>
      </c>
    </row>
    <row r="75" spans="1:5" ht="14.25" hidden="1" thickBot="1" thickTop="1">
      <c r="A75" s="478">
        <v>33583</v>
      </c>
      <c r="B75" s="474">
        <v>0.368</v>
      </c>
      <c r="C75" s="475">
        <v>280</v>
      </c>
      <c r="D75" s="475">
        <v>465</v>
      </c>
      <c r="E75" s="476">
        <v>3</v>
      </c>
    </row>
    <row r="76" spans="1:5" ht="14.25" hidden="1" thickBot="1" thickTop="1">
      <c r="A76" s="478">
        <v>33590</v>
      </c>
      <c r="B76" s="474">
        <v>0.82</v>
      </c>
      <c r="C76" s="475">
        <v>350</v>
      </c>
      <c r="D76" s="475">
        <v>541</v>
      </c>
      <c r="E76" s="476">
        <v>0</v>
      </c>
    </row>
    <row r="77" spans="1:5" ht="14.25" hidden="1" thickBot="1" thickTop="1">
      <c r="A77" s="478">
        <v>33597</v>
      </c>
      <c r="B77" s="474">
        <v>0.24</v>
      </c>
      <c r="C77" s="475">
        <v>130</v>
      </c>
      <c r="D77" s="475">
        <v>430</v>
      </c>
      <c r="E77" s="476">
        <v>0</v>
      </c>
    </row>
    <row r="78" spans="1:5" ht="14.25" hidden="1" thickBot="1" thickTop="1">
      <c r="A78" s="478">
        <v>33604</v>
      </c>
      <c r="B78" s="474">
        <v>0.252</v>
      </c>
      <c r="C78" s="475">
        <v>140</v>
      </c>
      <c r="D78" s="475">
        <v>427</v>
      </c>
      <c r="E78" s="476">
        <v>0</v>
      </c>
    </row>
    <row r="79" spans="1:5" ht="14.25" hidden="1" thickBot="1" thickTop="1">
      <c r="A79" s="478">
        <v>33618</v>
      </c>
      <c r="B79" s="474">
        <v>0.616</v>
      </c>
      <c r="C79" s="475">
        <v>160</v>
      </c>
      <c r="D79" s="475">
        <v>543</v>
      </c>
      <c r="E79" s="476">
        <v>1</v>
      </c>
    </row>
    <row r="80" spans="1:5" ht="14.25" hidden="1" thickBot="1" thickTop="1">
      <c r="A80" s="478">
        <v>33625</v>
      </c>
      <c r="B80" s="474">
        <v>0.6</v>
      </c>
      <c r="C80" s="475">
        <v>110</v>
      </c>
      <c r="D80" s="475">
        <v>517</v>
      </c>
      <c r="E80" s="476">
        <v>0</v>
      </c>
    </row>
    <row r="81" spans="1:5" ht="14.25" hidden="1" thickBot="1" thickTop="1">
      <c r="A81" s="478">
        <v>33632</v>
      </c>
      <c r="B81" s="474">
        <v>0.468</v>
      </c>
      <c r="C81" s="475">
        <v>80</v>
      </c>
      <c r="D81" s="475">
        <v>514</v>
      </c>
      <c r="E81" s="476">
        <v>2</v>
      </c>
    </row>
    <row r="82" spans="1:5" ht="14.25" hidden="1" thickBot="1" thickTop="1">
      <c r="A82" s="478">
        <v>33639</v>
      </c>
      <c r="B82" s="474">
        <v>0.548</v>
      </c>
      <c r="C82" s="475">
        <v>120</v>
      </c>
      <c r="D82" s="475">
        <v>541</v>
      </c>
      <c r="E82" s="476">
        <v>1</v>
      </c>
    </row>
    <row r="83" spans="1:5" ht="14.25" hidden="1" thickBot="1" thickTop="1">
      <c r="A83" s="478">
        <v>33646</v>
      </c>
      <c r="B83" s="474">
        <v>0.564</v>
      </c>
      <c r="C83" s="475">
        <v>120</v>
      </c>
      <c r="D83" s="475">
        <v>511</v>
      </c>
      <c r="E83" s="476">
        <v>2</v>
      </c>
    </row>
    <row r="84" spans="1:5" ht="14.25" hidden="1" thickBot="1" thickTop="1">
      <c r="A84" s="478">
        <v>33653</v>
      </c>
      <c r="B84" s="474">
        <v>1.032</v>
      </c>
      <c r="C84" s="475">
        <v>160</v>
      </c>
      <c r="D84" s="475">
        <v>597</v>
      </c>
      <c r="E84" s="476">
        <v>3</v>
      </c>
    </row>
    <row r="85" spans="1:5" ht="14.25" hidden="1" thickBot="1" thickTop="1">
      <c r="A85" s="478">
        <v>33660</v>
      </c>
      <c r="B85" s="474">
        <v>0.554</v>
      </c>
      <c r="C85" s="475">
        <v>150</v>
      </c>
      <c r="D85" s="475">
        <v>616</v>
      </c>
      <c r="E85" s="476">
        <v>0</v>
      </c>
    </row>
    <row r="86" spans="1:5" ht="14.25" hidden="1" thickBot="1" thickTop="1">
      <c r="A86" s="478">
        <v>33664</v>
      </c>
      <c r="B86" s="474">
        <v>0.748</v>
      </c>
      <c r="C86" s="475">
        <v>150</v>
      </c>
      <c r="D86" s="475">
        <v>687</v>
      </c>
      <c r="E86" s="476">
        <v>2</v>
      </c>
    </row>
    <row r="87" spans="1:5" ht="14.25" hidden="1" thickBot="1" thickTop="1">
      <c r="A87" s="478">
        <v>33667</v>
      </c>
      <c r="B87" s="474">
        <v>0.412</v>
      </c>
      <c r="D87" s="475">
        <v>616</v>
      </c>
      <c r="E87" s="476">
        <v>0</v>
      </c>
    </row>
    <row r="88" spans="1:3" ht="14.25" hidden="1" thickBot="1" thickTop="1">
      <c r="A88" s="478">
        <v>33667</v>
      </c>
      <c r="C88" s="475">
        <v>120</v>
      </c>
    </row>
    <row r="89" spans="1:5" ht="14.25" hidden="1" thickBot="1" thickTop="1">
      <c r="A89" s="478">
        <v>33681</v>
      </c>
      <c r="B89" s="474">
        <v>0.716</v>
      </c>
      <c r="C89" s="475">
        <v>110</v>
      </c>
      <c r="D89" s="475">
        <v>612</v>
      </c>
      <c r="E89" s="476">
        <v>0</v>
      </c>
    </row>
    <row r="90" spans="1:5" ht="14.25" hidden="1" thickBot="1" thickTop="1">
      <c r="A90" s="478">
        <v>33688</v>
      </c>
      <c r="B90" s="474">
        <v>0.416</v>
      </c>
      <c r="C90" s="475">
        <v>70</v>
      </c>
      <c r="D90" s="475">
        <v>595</v>
      </c>
      <c r="E90" s="476">
        <v>0</v>
      </c>
    </row>
    <row r="91" spans="1:5" ht="14.25" hidden="1" thickBot="1" thickTop="1">
      <c r="A91" s="478">
        <v>33695</v>
      </c>
      <c r="B91" s="474">
        <v>0.448</v>
      </c>
      <c r="C91" s="475">
        <v>100</v>
      </c>
      <c r="D91" s="475">
        <v>582</v>
      </c>
      <c r="E91" s="476">
        <v>2</v>
      </c>
    </row>
    <row r="92" spans="1:5" ht="14.25" hidden="1" thickBot="1" thickTop="1">
      <c r="A92" s="478">
        <v>33695</v>
      </c>
      <c r="B92" s="474">
        <v>0.448</v>
      </c>
      <c r="C92" s="475">
        <v>100</v>
      </c>
      <c r="D92" s="475">
        <v>582</v>
      </c>
      <c r="E92" s="476">
        <v>2</v>
      </c>
    </row>
    <row r="93" spans="1:5" ht="14.25" hidden="1" thickBot="1" thickTop="1">
      <c r="A93" s="478">
        <v>33702</v>
      </c>
      <c r="B93" s="474">
        <v>0.832</v>
      </c>
      <c r="C93" s="475">
        <v>100</v>
      </c>
      <c r="D93" s="475">
        <v>623</v>
      </c>
      <c r="E93" s="476">
        <v>0</v>
      </c>
    </row>
    <row r="94" spans="1:5" ht="14.25" hidden="1" thickBot="1" thickTop="1">
      <c r="A94" s="478">
        <v>33709</v>
      </c>
      <c r="B94" s="474">
        <v>0.8</v>
      </c>
      <c r="C94" s="475">
        <v>190</v>
      </c>
      <c r="D94" s="475">
        <v>639</v>
      </c>
      <c r="E94" s="476">
        <v>2</v>
      </c>
    </row>
    <row r="95" spans="1:5" ht="14.25" hidden="1" thickBot="1" thickTop="1">
      <c r="A95" s="478">
        <v>33716</v>
      </c>
      <c r="B95" s="474">
        <v>0.648</v>
      </c>
      <c r="C95" s="475">
        <v>80</v>
      </c>
      <c r="D95" s="475">
        <v>524</v>
      </c>
      <c r="E95" s="476">
        <v>1</v>
      </c>
    </row>
    <row r="96" spans="1:5" ht="14.25" hidden="1" thickBot="1" thickTop="1">
      <c r="A96" s="478">
        <v>33723</v>
      </c>
      <c r="B96" s="474">
        <v>0.408</v>
      </c>
      <c r="C96" s="475">
        <v>70</v>
      </c>
      <c r="D96" s="475">
        <v>563</v>
      </c>
      <c r="E96" s="476">
        <v>0</v>
      </c>
    </row>
    <row r="97" spans="1:5" ht="14.25" hidden="1" thickBot="1" thickTop="1">
      <c r="A97" s="478">
        <v>33730</v>
      </c>
      <c r="B97" s="474">
        <v>0.68</v>
      </c>
      <c r="C97" s="475">
        <v>80</v>
      </c>
      <c r="D97" s="475">
        <v>598</v>
      </c>
      <c r="E97" s="476">
        <v>1</v>
      </c>
    </row>
    <row r="98" spans="1:5" ht="14.25" hidden="1" thickBot="1" thickTop="1">
      <c r="A98" s="478">
        <v>33737</v>
      </c>
      <c r="B98" s="474">
        <v>0.472</v>
      </c>
      <c r="C98" s="475">
        <v>80</v>
      </c>
      <c r="D98" s="475">
        <v>541</v>
      </c>
      <c r="E98" s="476">
        <v>0</v>
      </c>
    </row>
    <row r="99" spans="1:5" ht="14.25" hidden="1" thickBot="1" thickTop="1">
      <c r="A99" s="478">
        <v>33744</v>
      </c>
      <c r="B99" s="474">
        <v>0.484</v>
      </c>
      <c r="C99" s="475">
        <v>90</v>
      </c>
      <c r="D99" s="475">
        <v>498</v>
      </c>
      <c r="E99" s="476">
        <v>0</v>
      </c>
    </row>
    <row r="100" spans="1:5" ht="14.25" hidden="1" thickBot="1" thickTop="1">
      <c r="A100" s="478">
        <v>33751</v>
      </c>
      <c r="B100" s="474">
        <v>0.272</v>
      </c>
      <c r="C100" s="475">
        <v>90</v>
      </c>
      <c r="D100" s="475">
        <v>507</v>
      </c>
      <c r="E100" s="476">
        <v>0</v>
      </c>
    </row>
    <row r="101" spans="1:2" ht="14.25" hidden="1" thickBot="1" thickTop="1">
      <c r="A101" s="478">
        <v>33758</v>
      </c>
      <c r="B101" s="474">
        <v>0.064</v>
      </c>
    </row>
    <row r="102" spans="1:2" ht="14.25" hidden="1" thickBot="1" thickTop="1">
      <c r="A102" s="478">
        <v>33758</v>
      </c>
      <c r="B102" s="474">
        <v>0.636</v>
      </c>
    </row>
    <row r="103" spans="1:5" ht="14.25" hidden="1" thickBot="1" thickTop="1">
      <c r="A103" s="478">
        <v>33758</v>
      </c>
      <c r="B103" s="474">
        <v>0.636</v>
      </c>
      <c r="C103" s="475">
        <v>90</v>
      </c>
      <c r="D103" s="475">
        <v>556</v>
      </c>
      <c r="E103" s="476">
        <v>0</v>
      </c>
    </row>
    <row r="104" spans="1:5" ht="14.25" hidden="1" thickBot="1" thickTop="1">
      <c r="A104" s="478">
        <v>33765</v>
      </c>
      <c r="B104" s="474">
        <v>0.552</v>
      </c>
      <c r="C104" s="475">
        <v>70</v>
      </c>
      <c r="D104" s="475">
        <v>538</v>
      </c>
      <c r="E104" s="476">
        <v>0</v>
      </c>
    </row>
    <row r="105" spans="1:5" ht="14.25" hidden="1" thickBot="1" thickTop="1">
      <c r="A105" s="478">
        <v>33772</v>
      </c>
      <c r="B105" s="474">
        <v>0.428</v>
      </c>
      <c r="C105" s="475">
        <v>70</v>
      </c>
      <c r="D105" s="475">
        <v>473</v>
      </c>
      <c r="E105" s="476">
        <v>2</v>
      </c>
    </row>
    <row r="106" spans="1:5" ht="14.25" hidden="1" thickBot="1" thickTop="1">
      <c r="A106" s="478">
        <v>33779</v>
      </c>
      <c r="B106" s="474">
        <v>0.396</v>
      </c>
      <c r="C106" s="475">
        <v>70</v>
      </c>
      <c r="D106" s="475">
        <v>552</v>
      </c>
      <c r="E106" s="476">
        <v>0</v>
      </c>
    </row>
    <row r="107" spans="1:5" ht="14.25" hidden="1" thickBot="1" thickTop="1">
      <c r="A107" s="478">
        <v>33786</v>
      </c>
      <c r="B107" s="474">
        <v>0.414</v>
      </c>
      <c r="C107" s="475">
        <v>80</v>
      </c>
      <c r="D107" s="475">
        <v>504</v>
      </c>
      <c r="E107" s="476">
        <v>1</v>
      </c>
    </row>
    <row r="108" spans="1:5" ht="14.25" hidden="1" thickBot="1" thickTop="1">
      <c r="A108" s="478">
        <v>33793</v>
      </c>
      <c r="B108" s="474">
        <v>0.452</v>
      </c>
      <c r="C108" s="475">
        <v>170</v>
      </c>
      <c r="D108" s="475">
        <v>575</v>
      </c>
      <c r="E108" s="476">
        <v>3</v>
      </c>
    </row>
    <row r="109" spans="1:5" ht="14.25" hidden="1" thickBot="1" thickTop="1">
      <c r="A109" s="478">
        <v>33800</v>
      </c>
      <c r="B109" s="474">
        <v>0.28</v>
      </c>
      <c r="C109" s="475">
        <v>120</v>
      </c>
      <c r="D109" s="475">
        <v>493</v>
      </c>
      <c r="E109" s="476">
        <v>0</v>
      </c>
    </row>
    <row r="110" spans="1:5" ht="14.25" hidden="1" thickBot="1" thickTop="1">
      <c r="A110" s="478">
        <v>33807</v>
      </c>
      <c r="B110" s="474">
        <v>0.216</v>
      </c>
      <c r="C110" s="475">
        <v>150</v>
      </c>
      <c r="D110" s="475">
        <v>471</v>
      </c>
      <c r="E110" s="476">
        <v>0</v>
      </c>
    </row>
    <row r="111" spans="1:5" ht="14.25" hidden="1" thickBot="1" thickTop="1">
      <c r="A111" s="478">
        <v>33814</v>
      </c>
      <c r="B111" s="474">
        <v>0.376</v>
      </c>
      <c r="C111" s="475">
        <v>100</v>
      </c>
      <c r="D111" s="475">
        <v>452</v>
      </c>
      <c r="E111" s="476">
        <v>1</v>
      </c>
    </row>
    <row r="112" spans="1:3" ht="14.25" hidden="1" thickBot="1" thickTop="1">
      <c r="A112" s="478">
        <v>33856</v>
      </c>
      <c r="B112" s="474">
        <v>0.484</v>
      </c>
      <c r="C112" s="475">
        <v>70</v>
      </c>
    </row>
    <row r="113" spans="1:5" ht="14.25" hidden="1" thickBot="1" thickTop="1">
      <c r="A113" s="478">
        <v>33863</v>
      </c>
      <c r="B113" s="474">
        <v>0.496</v>
      </c>
      <c r="C113" s="475">
        <v>70</v>
      </c>
      <c r="D113" s="475">
        <v>518</v>
      </c>
      <c r="E113" s="476">
        <v>1</v>
      </c>
    </row>
    <row r="114" spans="1:5" ht="14.25" hidden="1" thickBot="1" thickTop="1">
      <c r="A114" s="478">
        <v>33870</v>
      </c>
      <c r="B114" s="474">
        <v>0.34</v>
      </c>
      <c r="C114" s="475">
        <v>60</v>
      </c>
      <c r="D114" s="475">
        <v>477</v>
      </c>
      <c r="E114" s="476">
        <v>0</v>
      </c>
    </row>
    <row r="115" spans="1:5" ht="14.25" hidden="1" thickBot="1" thickTop="1">
      <c r="A115" s="478">
        <v>33877</v>
      </c>
      <c r="B115" s="474">
        <v>0.352</v>
      </c>
      <c r="C115" s="475">
        <v>70</v>
      </c>
      <c r="D115" s="475">
        <v>477</v>
      </c>
      <c r="E115" s="476">
        <v>4</v>
      </c>
    </row>
    <row r="116" spans="1:5" ht="14.25" hidden="1" thickBot="1" thickTop="1">
      <c r="A116" s="478">
        <v>33884</v>
      </c>
      <c r="B116" s="474">
        <v>0.268</v>
      </c>
      <c r="C116" s="475">
        <v>90</v>
      </c>
      <c r="D116" s="475">
        <v>555</v>
      </c>
      <c r="E116" s="476">
        <v>0</v>
      </c>
    </row>
    <row r="117" spans="1:5" ht="14.25" hidden="1" thickBot="1" thickTop="1">
      <c r="A117" s="478">
        <v>33891</v>
      </c>
      <c r="B117" s="474">
        <v>0.488</v>
      </c>
      <c r="C117" s="475">
        <v>80</v>
      </c>
      <c r="D117" s="475">
        <v>555</v>
      </c>
      <c r="E117" s="476">
        <v>0</v>
      </c>
    </row>
    <row r="118" spans="1:5" ht="14.25" hidden="1" thickBot="1" thickTop="1">
      <c r="A118" s="478">
        <v>33898</v>
      </c>
      <c r="B118" s="474">
        <v>0.24</v>
      </c>
      <c r="C118" s="475">
        <v>90</v>
      </c>
      <c r="D118" s="475">
        <v>440</v>
      </c>
      <c r="E118" s="476">
        <v>0</v>
      </c>
    </row>
    <row r="119" spans="1:5" ht="14.25" hidden="1" thickBot="1" thickTop="1">
      <c r="A119" s="478">
        <v>33905</v>
      </c>
      <c r="B119" s="474">
        <v>0.336</v>
      </c>
      <c r="C119" s="475">
        <v>80</v>
      </c>
      <c r="D119" s="475">
        <v>463</v>
      </c>
      <c r="E119" s="476">
        <v>0</v>
      </c>
    </row>
    <row r="120" spans="1:5" ht="14.25" hidden="1" thickBot="1" thickTop="1">
      <c r="A120" s="478">
        <v>33912</v>
      </c>
      <c r="B120" s="474">
        <v>0.348</v>
      </c>
      <c r="C120" s="475">
        <v>90</v>
      </c>
      <c r="D120" s="475">
        <v>516</v>
      </c>
      <c r="E120" s="476">
        <v>1</v>
      </c>
    </row>
    <row r="121" spans="1:5" ht="14.25" hidden="1" thickBot="1" thickTop="1">
      <c r="A121" s="478">
        <v>33919</v>
      </c>
      <c r="B121" s="474">
        <v>0.276</v>
      </c>
      <c r="C121" s="475">
        <v>60</v>
      </c>
      <c r="D121" s="475">
        <v>473</v>
      </c>
      <c r="E121" s="476">
        <v>0</v>
      </c>
    </row>
    <row r="122" spans="1:5" ht="14.25" hidden="1" thickBot="1" thickTop="1">
      <c r="A122" s="478">
        <v>33926</v>
      </c>
      <c r="B122" s="474">
        <v>0.388</v>
      </c>
      <c r="C122" s="475">
        <v>90</v>
      </c>
      <c r="D122" s="475">
        <v>473</v>
      </c>
      <c r="E122" s="476">
        <v>0</v>
      </c>
    </row>
    <row r="123" spans="1:5" ht="14.25" hidden="1" thickBot="1" thickTop="1">
      <c r="A123" s="478">
        <v>33933</v>
      </c>
      <c r="B123" s="474">
        <v>0.304</v>
      </c>
      <c r="C123" s="475">
        <v>90</v>
      </c>
      <c r="D123" s="475">
        <v>513</v>
      </c>
      <c r="E123" s="476">
        <v>1</v>
      </c>
    </row>
    <row r="124" spans="1:5" ht="14.25" hidden="1" thickBot="1" thickTop="1">
      <c r="A124" s="478">
        <v>33940</v>
      </c>
      <c r="B124" s="474">
        <v>0.232</v>
      </c>
      <c r="C124" s="475">
        <v>30</v>
      </c>
      <c r="D124" s="475">
        <v>474</v>
      </c>
      <c r="E124" s="476">
        <v>0</v>
      </c>
    </row>
    <row r="125" spans="1:5" ht="14.25" hidden="1" thickBot="1" thickTop="1">
      <c r="A125" s="478">
        <v>33947</v>
      </c>
      <c r="B125" s="474">
        <v>0.102</v>
      </c>
      <c r="C125" s="475">
        <v>80</v>
      </c>
      <c r="D125" s="475">
        <v>523</v>
      </c>
      <c r="E125" s="476">
        <v>0</v>
      </c>
    </row>
    <row r="126" spans="1:5" ht="14.25" hidden="1" thickBot="1" thickTop="1">
      <c r="A126" s="478">
        <v>33954</v>
      </c>
      <c r="B126" s="474">
        <v>0.548</v>
      </c>
      <c r="C126" s="475">
        <v>160</v>
      </c>
      <c r="D126" s="475">
        <v>572</v>
      </c>
      <c r="E126" s="476">
        <v>1</v>
      </c>
    </row>
    <row r="127" spans="1:5" ht="14.25" hidden="1" thickBot="1" thickTop="1">
      <c r="A127" s="478">
        <v>33960</v>
      </c>
      <c r="B127" s="474">
        <v>0.372</v>
      </c>
      <c r="C127" s="475">
        <v>90</v>
      </c>
      <c r="D127" s="475">
        <v>462</v>
      </c>
      <c r="E127" s="476">
        <v>0</v>
      </c>
    </row>
    <row r="128" spans="1:5" ht="14.25" hidden="1" thickBot="1" thickTop="1">
      <c r="A128" s="478">
        <v>33967</v>
      </c>
      <c r="B128" s="474">
        <v>0.212</v>
      </c>
      <c r="C128" s="475">
        <v>60</v>
      </c>
      <c r="D128" s="475">
        <v>516</v>
      </c>
      <c r="E128" s="476">
        <v>0</v>
      </c>
    </row>
    <row r="129" spans="1:5" ht="14.25" hidden="1" thickBot="1" thickTop="1">
      <c r="A129" s="478">
        <v>33975</v>
      </c>
      <c r="B129" s="474">
        <v>0.524</v>
      </c>
      <c r="C129" s="475">
        <v>60</v>
      </c>
      <c r="D129" s="475">
        <v>582</v>
      </c>
      <c r="E129" s="476">
        <v>0</v>
      </c>
    </row>
    <row r="130" spans="1:5" ht="14.25" hidden="1" thickBot="1" thickTop="1">
      <c r="A130" s="478">
        <v>33982</v>
      </c>
      <c r="B130" s="474">
        <v>0.216</v>
      </c>
      <c r="C130" s="475">
        <v>80</v>
      </c>
      <c r="D130" s="475">
        <v>475</v>
      </c>
      <c r="E130" s="476">
        <v>2</v>
      </c>
    </row>
    <row r="131" spans="1:5" ht="14.25" hidden="1" thickBot="1" thickTop="1">
      <c r="A131" s="478">
        <v>33989</v>
      </c>
      <c r="B131" s="474">
        <v>0.292</v>
      </c>
      <c r="C131" s="475">
        <v>70</v>
      </c>
      <c r="D131" s="475">
        <v>481</v>
      </c>
      <c r="E131" s="476">
        <v>2</v>
      </c>
    </row>
    <row r="132" spans="1:5" ht="14.25" hidden="1" thickBot="1" thickTop="1">
      <c r="A132" s="478">
        <v>33996</v>
      </c>
      <c r="B132" s="474">
        <v>0.388</v>
      </c>
      <c r="C132" s="475">
        <v>90</v>
      </c>
      <c r="D132" s="475">
        <v>490</v>
      </c>
      <c r="E132" s="476">
        <v>0</v>
      </c>
    </row>
    <row r="133" spans="1:6" ht="14.25" thickBot="1" thickTop="1">
      <c r="A133" s="486">
        <v>33970</v>
      </c>
      <c r="B133" s="487">
        <f>AVERAGE(B129:B132)</f>
        <v>0.355</v>
      </c>
      <c r="C133" s="488">
        <f>AVERAGE(C129:C132)</f>
        <v>75</v>
      </c>
      <c r="D133" s="488">
        <f>AVERAGE(D129:D132)</f>
        <v>507</v>
      </c>
      <c r="E133" s="489">
        <f>AVERAGE(E129:E132)</f>
        <v>1</v>
      </c>
      <c r="F133" s="489"/>
    </row>
    <row r="134" spans="1:6" ht="14.25" hidden="1" thickBot="1" thickTop="1">
      <c r="A134" s="486">
        <v>34003</v>
      </c>
      <c r="B134" s="487">
        <v>0.248</v>
      </c>
      <c r="C134" s="488">
        <v>20</v>
      </c>
      <c r="D134" s="488">
        <v>471</v>
      </c>
      <c r="E134" s="489">
        <v>0</v>
      </c>
      <c r="F134" s="489"/>
    </row>
    <row r="135" spans="1:6" ht="14.25" hidden="1" thickBot="1" thickTop="1">
      <c r="A135" s="486">
        <v>34010</v>
      </c>
      <c r="B135" s="487">
        <v>0.412</v>
      </c>
      <c r="C135" s="488">
        <v>70</v>
      </c>
      <c r="D135" s="488"/>
      <c r="E135" s="489"/>
      <c r="F135" s="489"/>
    </row>
    <row r="136" spans="1:6" ht="14.25" hidden="1" thickBot="1" thickTop="1">
      <c r="A136" s="486">
        <v>34017</v>
      </c>
      <c r="B136" s="487">
        <v>0.412</v>
      </c>
      <c r="C136" s="488">
        <v>40</v>
      </c>
      <c r="D136" s="488">
        <v>536</v>
      </c>
      <c r="E136" s="489">
        <v>0</v>
      </c>
      <c r="F136" s="489"/>
    </row>
    <row r="137" spans="1:6" ht="14.25" hidden="1" thickBot="1" thickTop="1">
      <c r="A137" s="486">
        <v>34024</v>
      </c>
      <c r="B137" s="487">
        <v>0.772</v>
      </c>
      <c r="C137" s="488">
        <v>60</v>
      </c>
      <c r="D137" s="488">
        <v>557</v>
      </c>
      <c r="E137" s="489">
        <v>0</v>
      </c>
      <c r="F137" s="489"/>
    </row>
    <row r="138" spans="1:6" ht="14.25" thickBot="1" thickTop="1">
      <c r="A138" s="486">
        <v>34001</v>
      </c>
      <c r="B138" s="487">
        <f>AVERAGE(B134:B137)</f>
        <v>0.46099999999999997</v>
      </c>
      <c r="C138" s="488">
        <f>AVERAGE(C134:C137)</f>
        <v>47.5</v>
      </c>
      <c r="D138" s="488">
        <f>AVERAGE(D134:D137)</f>
        <v>521.3333333333334</v>
      </c>
      <c r="E138" s="489">
        <f>AVERAGE(E134:E137)</f>
        <v>0</v>
      </c>
      <c r="F138" s="489"/>
    </row>
    <row r="139" spans="1:6" ht="14.25" hidden="1" thickBot="1" thickTop="1">
      <c r="A139" s="486">
        <v>34031</v>
      </c>
      <c r="B139" s="487">
        <v>0.34</v>
      </c>
      <c r="C139" s="488">
        <v>70</v>
      </c>
      <c r="D139" s="488">
        <v>508</v>
      </c>
      <c r="E139" s="489">
        <v>0</v>
      </c>
      <c r="F139" s="489"/>
    </row>
    <row r="140" spans="1:6" ht="14.25" hidden="1" thickBot="1" thickTop="1">
      <c r="A140" s="486">
        <v>34036</v>
      </c>
      <c r="B140" s="487">
        <v>0.432</v>
      </c>
      <c r="C140" s="488">
        <v>90</v>
      </c>
      <c r="D140" s="488">
        <v>549</v>
      </c>
      <c r="E140" s="489">
        <v>2</v>
      </c>
      <c r="F140" s="489">
        <v>8.1</v>
      </c>
    </row>
    <row r="141" spans="1:6" ht="14.25" hidden="1" thickBot="1" thickTop="1">
      <c r="A141" s="486">
        <v>34038</v>
      </c>
      <c r="B141" s="487">
        <v>0.484</v>
      </c>
      <c r="C141" s="488">
        <v>30</v>
      </c>
      <c r="D141" s="488">
        <v>506</v>
      </c>
      <c r="E141" s="489">
        <v>0</v>
      </c>
      <c r="F141" s="489"/>
    </row>
    <row r="142" spans="1:6" ht="14.25" hidden="1" thickBot="1" thickTop="1">
      <c r="A142" s="486">
        <v>34045</v>
      </c>
      <c r="B142" s="487">
        <v>0.428</v>
      </c>
      <c r="C142" s="488">
        <v>20</v>
      </c>
      <c r="D142" s="488">
        <v>468</v>
      </c>
      <c r="E142" s="489">
        <v>2</v>
      </c>
      <c r="F142" s="489"/>
    </row>
    <row r="143" spans="1:6" ht="14.25" hidden="1" thickBot="1" thickTop="1">
      <c r="A143" s="486">
        <v>34052</v>
      </c>
      <c r="B143" s="487">
        <v>0.456</v>
      </c>
      <c r="C143" s="488">
        <v>40</v>
      </c>
      <c r="D143" s="488">
        <v>514</v>
      </c>
      <c r="E143" s="489">
        <v>0</v>
      </c>
      <c r="F143" s="489"/>
    </row>
    <row r="144" spans="1:6" ht="14.25" hidden="1" thickBot="1" thickTop="1">
      <c r="A144" s="486">
        <v>34059</v>
      </c>
      <c r="B144" s="487">
        <v>0.724</v>
      </c>
      <c r="C144" s="488">
        <v>70</v>
      </c>
      <c r="D144" s="488">
        <v>553</v>
      </c>
      <c r="E144" s="489">
        <v>1</v>
      </c>
      <c r="F144" s="489"/>
    </row>
    <row r="145" spans="1:6" ht="14.25" thickBot="1" thickTop="1">
      <c r="A145" s="486">
        <v>34029</v>
      </c>
      <c r="B145" s="487">
        <f>AVERAGE(B139:B144)</f>
        <v>0.47733333333333333</v>
      </c>
      <c r="C145" s="488">
        <f>AVERAGE(C139:C144)</f>
        <v>53.333333333333336</v>
      </c>
      <c r="D145" s="488">
        <f>AVERAGE(D139:D144)</f>
        <v>516.3333333333334</v>
      </c>
      <c r="E145" s="489">
        <f>AVERAGE(E139:E144)</f>
        <v>0.8333333333333334</v>
      </c>
      <c r="F145" s="489">
        <f>AVERAGE(F139:F144)</f>
        <v>8.1</v>
      </c>
    </row>
    <row r="146" spans="1:6" ht="14.25" hidden="1" thickBot="1" thickTop="1">
      <c r="A146" s="486">
        <v>34066</v>
      </c>
      <c r="B146" s="487">
        <v>0.652</v>
      </c>
      <c r="C146" s="488">
        <v>90</v>
      </c>
      <c r="D146" s="488">
        <v>546</v>
      </c>
      <c r="E146" s="489">
        <v>0</v>
      </c>
      <c r="F146" s="489"/>
    </row>
    <row r="147" spans="1:6" ht="14.25" hidden="1" thickBot="1" thickTop="1">
      <c r="A147" s="486">
        <v>34073</v>
      </c>
      <c r="B147" s="487">
        <v>0.624</v>
      </c>
      <c r="C147" s="488">
        <v>50</v>
      </c>
      <c r="D147" s="488">
        <v>537</v>
      </c>
      <c r="E147" s="489">
        <v>3</v>
      </c>
      <c r="F147" s="489"/>
    </row>
    <row r="148" spans="1:6" ht="14.25" hidden="1" thickBot="1" thickTop="1">
      <c r="A148" s="486">
        <v>34080</v>
      </c>
      <c r="B148" s="487">
        <v>0.324</v>
      </c>
      <c r="C148" s="488">
        <v>30</v>
      </c>
      <c r="D148" s="488">
        <v>487</v>
      </c>
      <c r="E148" s="489">
        <v>2</v>
      </c>
      <c r="F148" s="489"/>
    </row>
    <row r="149" spans="1:6" ht="14.25" hidden="1" thickBot="1" thickTop="1">
      <c r="A149" s="486">
        <v>34087</v>
      </c>
      <c r="B149" s="487">
        <v>0.68</v>
      </c>
      <c r="C149" s="488">
        <v>20</v>
      </c>
      <c r="D149" s="488">
        <v>581</v>
      </c>
      <c r="E149" s="489">
        <v>0</v>
      </c>
      <c r="F149" s="489"/>
    </row>
    <row r="150" spans="1:6" ht="14.25" thickBot="1" thickTop="1">
      <c r="A150" s="486">
        <v>34060</v>
      </c>
      <c r="B150" s="487">
        <f>AVERAGE(B146:B149)</f>
        <v>0.5700000000000001</v>
      </c>
      <c r="C150" s="488">
        <f>AVERAGE(C146:C149)</f>
        <v>47.5</v>
      </c>
      <c r="D150" s="488">
        <f>AVERAGE(D146:D149)</f>
        <v>537.75</v>
      </c>
      <c r="E150" s="489">
        <f>AVERAGE(E146:E149)</f>
        <v>1.25</v>
      </c>
      <c r="F150" s="489"/>
    </row>
    <row r="151" spans="1:6" ht="14.25" hidden="1" thickBot="1" thickTop="1">
      <c r="A151" s="486">
        <v>34094</v>
      </c>
      <c r="B151" s="487">
        <v>0.512</v>
      </c>
      <c r="C151" s="488">
        <v>90</v>
      </c>
      <c r="D151" s="488">
        <v>549</v>
      </c>
      <c r="E151" s="489">
        <v>2</v>
      </c>
      <c r="F151" s="489"/>
    </row>
    <row r="152" spans="1:6" ht="14.25" hidden="1" thickBot="1" thickTop="1">
      <c r="A152" s="486">
        <v>34101</v>
      </c>
      <c r="B152" s="487">
        <v>0.624</v>
      </c>
      <c r="C152" s="488">
        <v>70</v>
      </c>
      <c r="D152" s="488">
        <v>512</v>
      </c>
      <c r="E152" s="489">
        <v>0</v>
      </c>
      <c r="F152" s="489"/>
    </row>
    <row r="153" spans="1:6" ht="14.25" hidden="1" thickBot="1" thickTop="1">
      <c r="A153" s="486">
        <v>34108</v>
      </c>
      <c r="B153" s="487">
        <v>0.852</v>
      </c>
      <c r="C153" s="488">
        <v>110</v>
      </c>
      <c r="D153" s="488">
        <v>616</v>
      </c>
      <c r="E153" s="489">
        <v>2</v>
      </c>
      <c r="F153" s="489"/>
    </row>
    <row r="154" spans="1:6" ht="14.25" hidden="1" thickBot="1" thickTop="1">
      <c r="A154" s="486">
        <v>34115</v>
      </c>
      <c r="B154" s="487">
        <v>0.564</v>
      </c>
      <c r="C154" s="488">
        <v>50</v>
      </c>
      <c r="D154" s="488">
        <v>520</v>
      </c>
      <c r="E154" s="489">
        <v>0</v>
      </c>
      <c r="F154" s="489"/>
    </row>
    <row r="155" spans="1:6" ht="14.25" thickBot="1" thickTop="1">
      <c r="A155" s="486">
        <v>34090</v>
      </c>
      <c r="B155" s="487">
        <f>AVERAGE(B151:B154)</f>
        <v>0.638</v>
      </c>
      <c r="C155" s="488">
        <f>AVERAGE(C151:C154)</f>
        <v>80</v>
      </c>
      <c r="D155" s="488">
        <f>AVERAGE(D151:D154)</f>
        <v>549.25</v>
      </c>
      <c r="E155" s="489">
        <f>AVERAGE(E151:E154)</f>
        <v>1</v>
      </c>
      <c r="F155" s="489"/>
    </row>
    <row r="156" spans="1:6" ht="14.25" hidden="1" thickBot="1" thickTop="1">
      <c r="A156" s="486">
        <v>34122</v>
      </c>
      <c r="B156" s="487">
        <v>0.516</v>
      </c>
      <c r="C156" s="488">
        <v>130</v>
      </c>
      <c r="D156" s="488">
        <v>539</v>
      </c>
      <c r="E156" s="489">
        <v>0</v>
      </c>
      <c r="F156" s="489"/>
    </row>
    <row r="157" spans="1:6" ht="14.25" hidden="1" thickBot="1" thickTop="1">
      <c r="A157" s="486">
        <v>34129</v>
      </c>
      <c r="B157" s="487">
        <v>0.528</v>
      </c>
      <c r="C157" s="488">
        <v>100</v>
      </c>
      <c r="D157" s="488">
        <v>516</v>
      </c>
      <c r="E157" s="489">
        <v>0</v>
      </c>
      <c r="F157" s="489">
        <v>8.2</v>
      </c>
    </row>
    <row r="158" spans="1:6" ht="14.25" hidden="1" thickBot="1" thickTop="1">
      <c r="A158" s="486">
        <v>34136</v>
      </c>
      <c r="B158" s="487">
        <v>0.708</v>
      </c>
      <c r="C158" s="488">
        <v>110</v>
      </c>
      <c r="D158" s="488">
        <v>536</v>
      </c>
      <c r="E158" s="489">
        <v>2</v>
      </c>
      <c r="F158" s="489">
        <v>8.3</v>
      </c>
    </row>
    <row r="159" spans="1:6" ht="14.25" hidden="1" thickBot="1" thickTop="1">
      <c r="A159" s="486">
        <v>34143</v>
      </c>
      <c r="B159" s="487">
        <v>0.704</v>
      </c>
      <c r="C159" s="488">
        <v>60</v>
      </c>
      <c r="D159" s="488">
        <v>624</v>
      </c>
      <c r="E159" s="489">
        <v>1</v>
      </c>
      <c r="F159" s="489"/>
    </row>
    <row r="160" spans="1:6" ht="14.25" hidden="1" thickBot="1" thickTop="1">
      <c r="A160" s="486">
        <v>34150</v>
      </c>
      <c r="B160" s="487">
        <v>0.46</v>
      </c>
      <c r="C160" s="488">
        <v>80</v>
      </c>
      <c r="D160" s="488">
        <v>522</v>
      </c>
      <c r="E160" s="489">
        <v>2</v>
      </c>
      <c r="F160" s="489">
        <v>8.2</v>
      </c>
    </row>
    <row r="161" spans="1:6" ht="14.25" thickBot="1" thickTop="1">
      <c r="A161" s="486">
        <v>34121</v>
      </c>
      <c r="B161" s="487">
        <f>AVERAGE(B156:B160)</f>
        <v>0.5831999999999999</v>
      </c>
      <c r="C161" s="488">
        <f>AVERAGE(C156:C160)</f>
        <v>96</v>
      </c>
      <c r="D161" s="488">
        <f>AVERAGE(D156:D160)</f>
        <v>547.4</v>
      </c>
      <c r="E161" s="489">
        <f>AVERAGE(E156:E160)</f>
        <v>1</v>
      </c>
      <c r="F161" s="489">
        <f>AVERAGE(F156:F160)</f>
        <v>8.233333333333333</v>
      </c>
    </row>
    <row r="162" spans="1:6" ht="14.25" hidden="1" thickBot="1" thickTop="1">
      <c r="A162" s="486">
        <v>34157</v>
      </c>
      <c r="B162" s="487">
        <v>0.7</v>
      </c>
      <c r="C162" s="488">
        <v>70</v>
      </c>
      <c r="D162" s="488">
        <v>617</v>
      </c>
      <c r="E162" s="489">
        <v>0</v>
      </c>
      <c r="F162" s="489">
        <v>7.8</v>
      </c>
    </row>
    <row r="163" spans="1:6" ht="14.25" hidden="1" thickBot="1" thickTop="1">
      <c r="A163" s="486">
        <v>34164</v>
      </c>
      <c r="B163" s="487">
        <v>0.396</v>
      </c>
      <c r="C163" s="488">
        <v>50</v>
      </c>
      <c r="D163" s="488">
        <v>503</v>
      </c>
      <c r="E163" s="489">
        <v>2</v>
      </c>
      <c r="F163" s="489">
        <v>7.8</v>
      </c>
    </row>
    <row r="164" spans="1:6" ht="14.25" hidden="1" thickBot="1" thickTop="1">
      <c r="A164" s="486">
        <v>34171</v>
      </c>
      <c r="B164" s="487">
        <v>0.432</v>
      </c>
      <c r="C164" s="488">
        <v>50</v>
      </c>
      <c r="D164" s="488">
        <v>529</v>
      </c>
      <c r="E164" s="489">
        <v>0</v>
      </c>
      <c r="F164" s="489">
        <v>7.8</v>
      </c>
    </row>
    <row r="165" spans="1:6" ht="14.25" hidden="1" thickBot="1" thickTop="1">
      <c r="A165" s="486">
        <v>34178</v>
      </c>
      <c r="B165" s="487">
        <v>0.672</v>
      </c>
      <c r="C165" s="488">
        <v>90</v>
      </c>
      <c r="D165" s="488">
        <v>613</v>
      </c>
      <c r="E165" s="489">
        <v>0</v>
      </c>
      <c r="F165" s="489">
        <v>7.6</v>
      </c>
    </row>
    <row r="166" spans="1:6" ht="14.25" thickBot="1" thickTop="1">
      <c r="A166" s="486">
        <v>34151</v>
      </c>
      <c r="B166" s="487">
        <f>AVERAGE(B162:B165)</f>
        <v>0.55</v>
      </c>
      <c r="C166" s="488">
        <f>AVERAGE(C162:C165)</f>
        <v>65</v>
      </c>
      <c r="D166" s="488">
        <f>AVERAGE(D162:D165)</f>
        <v>565.5</v>
      </c>
      <c r="E166" s="489">
        <f>AVERAGE(E162:E165)</f>
        <v>0.5</v>
      </c>
      <c r="F166" s="489">
        <f>AVERAGE(F162:F165)</f>
        <v>7.75</v>
      </c>
    </row>
    <row r="167" spans="1:6" ht="14.25" hidden="1" thickBot="1" thickTop="1">
      <c r="A167" s="486">
        <v>34185</v>
      </c>
      <c r="B167" s="487">
        <v>0.732</v>
      </c>
      <c r="C167" s="488">
        <v>60</v>
      </c>
      <c r="D167" s="488">
        <v>595</v>
      </c>
      <c r="E167" s="489">
        <v>0</v>
      </c>
      <c r="F167" s="489">
        <v>7.6</v>
      </c>
    </row>
    <row r="168" spans="1:6" ht="14.25" hidden="1" thickBot="1" thickTop="1">
      <c r="A168" s="486">
        <v>34192</v>
      </c>
      <c r="B168" s="487">
        <v>0.664</v>
      </c>
      <c r="C168" s="488">
        <v>60</v>
      </c>
      <c r="D168" s="488">
        <v>609</v>
      </c>
      <c r="E168" s="489">
        <v>0</v>
      </c>
      <c r="F168" s="489">
        <v>7.6</v>
      </c>
    </row>
    <row r="169" spans="1:6" ht="14.25" hidden="1" thickBot="1" thickTop="1">
      <c r="A169" s="486">
        <v>34199</v>
      </c>
      <c r="B169" s="487">
        <v>0.392</v>
      </c>
      <c r="C169" s="488">
        <v>70</v>
      </c>
      <c r="D169" s="488">
        <v>528</v>
      </c>
      <c r="E169" s="489">
        <v>0</v>
      </c>
      <c r="F169" s="489">
        <v>7.4</v>
      </c>
    </row>
    <row r="170" spans="1:6" ht="14.25" hidden="1" thickBot="1" thickTop="1">
      <c r="A170" s="486">
        <v>34206</v>
      </c>
      <c r="B170" s="487">
        <v>0.672</v>
      </c>
      <c r="C170" s="488">
        <v>80</v>
      </c>
      <c r="D170" s="488">
        <v>590</v>
      </c>
      <c r="E170" s="489">
        <v>2</v>
      </c>
      <c r="F170" s="489">
        <v>7.6</v>
      </c>
    </row>
    <row r="171" spans="1:6" ht="14.25" thickBot="1" thickTop="1">
      <c r="A171" s="486">
        <v>34182</v>
      </c>
      <c r="B171" s="487">
        <f>AVERAGE(B167:B170)</f>
        <v>0.615</v>
      </c>
      <c r="C171" s="488">
        <f>AVERAGE(C167:C170)</f>
        <v>67.5</v>
      </c>
      <c r="D171" s="488">
        <f>AVERAGE(D167:D170)</f>
        <v>580.5</v>
      </c>
      <c r="E171" s="489">
        <f>AVERAGE(E167:E170)</f>
        <v>0.5</v>
      </c>
      <c r="F171" s="489">
        <f>AVERAGE(F167:F170)</f>
        <v>7.550000000000001</v>
      </c>
    </row>
    <row r="172" spans="1:6" ht="14.25" hidden="1" thickBot="1" thickTop="1">
      <c r="A172" s="486">
        <v>34248</v>
      </c>
      <c r="B172" s="487">
        <v>0.712</v>
      </c>
      <c r="C172" s="488">
        <v>50</v>
      </c>
      <c r="D172" s="488">
        <v>542</v>
      </c>
      <c r="E172" s="489">
        <v>7</v>
      </c>
      <c r="F172" s="489">
        <v>8.2</v>
      </c>
    </row>
    <row r="173" spans="1:6" ht="14.25" hidden="1" thickBot="1" thickTop="1">
      <c r="A173" s="486">
        <v>34255</v>
      </c>
      <c r="B173" s="487">
        <v>0.0692</v>
      </c>
      <c r="C173" s="488">
        <v>60</v>
      </c>
      <c r="D173" s="488">
        <v>569</v>
      </c>
      <c r="E173" s="489">
        <v>1</v>
      </c>
      <c r="F173" s="489">
        <v>8.2</v>
      </c>
    </row>
    <row r="174" spans="1:6" ht="14.25" hidden="1" thickBot="1" thickTop="1">
      <c r="A174" s="486">
        <v>34262</v>
      </c>
      <c r="B174" s="487">
        <v>0.524</v>
      </c>
      <c r="C174" s="488">
        <v>80</v>
      </c>
      <c r="D174" s="488">
        <v>481</v>
      </c>
      <c r="E174" s="489">
        <v>1</v>
      </c>
      <c r="F174" s="489">
        <v>8.3</v>
      </c>
    </row>
    <row r="175" spans="1:6" ht="14.25" hidden="1" thickBot="1" thickTop="1">
      <c r="A175" s="486">
        <v>34269</v>
      </c>
      <c r="B175" s="487">
        <v>0.7</v>
      </c>
      <c r="C175" s="488">
        <v>170</v>
      </c>
      <c r="D175" s="488">
        <v>558</v>
      </c>
      <c r="E175" s="489">
        <v>5</v>
      </c>
      <c r="F175" s="489">
        <v>8.3</v>
      </c>
    </row>
    <row r="176" spans="1:6" ht="14.25" thickBot="1" thickTop="1">
      <c r="A176" s="486">
        <v>34213</v>
      </c>
      <c r="B176" s="487"/>
      <c r="C176" s="488"/>
      <c r="D176" s="488"/>
      <c r="E176" s="489"/>
      <c r="F176" s="489"/>
    </row>
    <row r="177" spans="1:6" ht="14.25" thickBot="1" thickTop="1">
      <c r="A177" s="486">
        <v>34243</v>
      </c>
      <c r="B177" s="487">
        <f>AVERAGE(B172:B175)</f>
        <v>0.5013000000000001</v>
      </c>
      <c r="C177" s="488">
        <f>AVERAGE(C172:C175)</f>
        <v>90</v>
      </c>
      <c r="D177" s="488">
        <f>AVERAGE(D172:D175)</f>
        <v>537.5</v>
      </c>
      <c r="E177" s="489">
        <f>AVERAGE(E172:E175)</f>
        <v>3.5</v>
      </c>
      <c r="F177" s="489">
        <f>AVERAGE(F172:F175)</f>
        <v>8.25</v>
      </c>
    </row>
    <row r="178" spans="1:6" ht="14.25" hidden="1" thickBot="1" thickTop="1">
      <c r="A178" s="486">
        <v>34276</v>
      </c>
      <c r="B178" s="487">
        <v>0.676</v>
      </c>
      <c r="C178" s="488">
        <v>150</v>
      </c>
      <c r="D178" s="488">
        <v>571</v>
      </c>
      <c r="E178" s="489">
        <v>1</v>
      </c>
      <c r="F178" s="489">
        <v>8.3</v>
      </c>
    </row>
    <row r="179" spans="1:6" ht="14.25" hidden="1" thickBot="1" thickTop="1">
      <c r="A179" s="486">
        <v>34283</v>
      </c>
      <c r="B179" s="487">
        <v>0.48</v>
      </c>
      <c r="C179" s="488">
        <v>80</v>
      </c>
      <c r="D179" s="488">
        <v>518</v>
      </c>
      <c r="E179" s="489">
        <v>1</v>
      </c>
      <c r="F179" s="489">
        <v>8.3</v>
      </c>
    </row>
    <row r="180" spans="1:6" ht="14.25" hidden="1" thickBot="1" thickTop="1">
      <c r="A180" s="486">
        <v>34290</v>
      </c>
      <c r="B180" s="487">
        <v>0.672</v>
      </c>
      <c r="C180" s="488">
        <v>80</v>
      </c>
      <c r="D180" s="488">
        <v>536</v>
      </c>
      <c r="E180" s="489">
        <v>1</v>
      </c>
      <c r="F180" s="489">
        <v>8.3</v>
      </c>
    </row>
    <row r="181" spans="1:6" ht="14.25" hidden="1" thickBot="1" thickTop="1">
      <c r="A181" s="486">
        <v>34297</v>
      </c>
      <c r="B181" s="487">
        <v>0.416</v>
      </c>
      <c r="C181" s="488">
        <v>60</v>
      </c>
      <c r="D181" s="488">
        <v>488</v>
      </c>
      <c r="E181" s="489">
        <v>2</v>
      </c>
      <c r="F181" s="489">
        <v>8.4</v>
      </c>
    </row>
    <row r="182" spans="1:6" ht="14.25" thickBot="1" thickTop="1">
      <c r="A182" s="486">
        <v>34274</v>
      </c>
      <c r="B182" s="487">
        <f>AVERAGE(B178:B181)</f>
        <v>0.561</v>
      </c>
      <c r="C182" s="488">
        <f>AVERAGE(C178:C181)</f>
        <v>92.5</v>
      </c>
      <c r="D182" s="488">
        <f>AVERAGE(D178:D181)</f>
        <v>528.25</v>
      </c>
      <c r="E182" s="489">
        <f>AVERAGE(E178:E181)</f>
        <v>1.25</v>
      </c>
      <c r="F182" s="489">
        <f>AVERAGE(F178:F181)</f>
        <v>8.325000000000001</v>
      </c>
    </row>
    <row r="183" spans="1:6" ht="14.25" hidden="1" thickBot="1" thickTop="1">
      <c r="A183" s="486">
        <v>34304</v>
      </c>
      <c r="B183" s="487">
        <v>0.864</v>
      </c>
      <c r="C183" s="488">
        <v>80</v>
      </c>
      <c r="D183" s="488">
        <v>538</v>
      </c>
      <c r="E183" s="489">
        <v>1</v>
      </c>
      <c r="F183" s="489">
        <v>8.3</v>
      </c>
    </row>
    <row r="184" spans="1:6" ht="14.25" hidden="1" thickBot="1" thickTop="1">
      <c r="A184" s="486">
        <v>34311</v>
      </c>
      <c r="B184" s="487">
        <v>0.576</v>
      </c>
      <c r="C184" s="488">
        <v>90</v>
      </c>
      <c r="D184" s="488">
        <v>584</v>
      </c>
      <c r="E184" s="489">
        <v>0</v>
      </c>
      <c r="F184" s="489">
        <v>8.3</v>
      </c>
    </row>
    <row r="185" spans="1:6" ht="14.25" hidden="1" thickBot="1" thickTop="1">
      <c r="A185" s="486">
        <v>34318</v>
      </c>
      <c r="B185" s="487">
        <v>0.484</v>
      </c>
      <c r="C185" s="488">
        <v>80</v>
      </c>
      <c r="D185" s="488">
        <v>535</v>
      </c>
      <c r="E185" s="489">
        <v>4</v>
      </c>
      <c r="F185" s="489">
        <v>8.4</v>
      </c>
    </row>
    <row r="186" spans="1:6" ht="14.25" hidden="1" thickBot="1" thickTop="1">
      <c r="A186" s="486">
        <v>34325</v>
      </c>
      <c r="B186" s="487">
        <v>0.316</v>
      </c>
      <c r="C186" s="488">
        <v>40</v>
      </c>
      <c r="D186" s="488">
        <v>469</v>
      </c>
      <c r="E186" s="489">
        <v>2</v>
      </c>
      <c r="F186" s="489">
        <v>8.5</v>
      </c>
    </row>
    <row r="187" spans="1:6" ht="14.25" hidden="1" thickBot="1" thickTop="1">
      <c r="A187" s="486">
        <v>34332</v>
      </c>
      <c r="B187" s="487">
        <v>0.34</v>
      </c>
      <c r="C187" s="488">
        <v>80</v>
      </c>
      <c r="D187" s="488">
        <v>499</v>
      </c>
      <c r="E187" s="489">
        <v>2</v>
      </c>
      <c r="F187" s="489">
        <v>8.4</v>
      </c>
    </row>
    <row r="188" spans="1:6" ht="14.25" thickBot="1" thickTop="1">
      <c r="A188" s="486">
        <v>34304</v>
      </c>
      <c r="B188" s="487">
        <f>AVERAGE(B183:B187)</f>
        <v>0.5159999999999999</v>
      </c>
      <c r="C188" s="488">
        <f>AVERAGE(C183:C187)</f>
        <v>74</v>
      </c>
      <c r="D188" s="488">
        <f>AVERAGE(D183:D187)</f>
        <v>525</v>
      </c>
      <c r="E188" s="489">
        <f>AVERAGE(E183:E187)</f>
        <v>1.8</v>
      </c>
      <c r="F188" s="489">
        <f>AVERAGE(F183:F187)</f>
        <v>8.379999999999999</v>
      </c>
    </row>
    <row r="189" spans="1:6" ht="14.25" thickBot="1" thickTop="1">
      <c r="A189" s="490" t="s">
        <v>95</v>
      </c>
      <c r="B189" s="491">
        <f>AVERAGE(B129:B188)</f>
        <v>0.5286954802259887</v>
      </c>
      <c r="C189" s="492">
        <f>AVERAGE(C129:C188)</f>
        <v>71.49717514124295</v>
      </c>
      <c r="D189" s="492">
        <f>AVERAGE(D129:D188)</f>
        <v>537.2899425287357</v>
      </c>
      <c r="E189" s="493">
        <f>AVERAGE(E129:E188)</f>
        <v>1.1660919540229886</v>
      </c>
      <c r="F189" s="493">
        <f>AVERAGE(F129:F188)</f>
        <v>8.08713541666667</v>
      </c>
    </row>
    <row r="190" ht="14.25" thickBot="1" thickTop="1"/>
    <row r="191" spans="1:6" ht="14.25" thickBot="1" thickTop="1">
      <c r="A191" s="479" t="s">
        <v>90</v>
      </c>
      <c r="B191" s="480" t="s">
        <v>91</v>
      </c>
      <c r="C191" s="481" t="s">
        <v>92</v>
      </c>
      <c r="D191" s="481" t="s">
        <v>66</v>
      </c>
      <c r="E191" s="482" t="s">
        <v>3</v>
      </c>
      <c r="F191" s="482" t="s">
        <v>2</v>
      </c>
    </row>
    <row r="192" spans="1:6" ht="14.25" thickBot="1" thickTop="1">
      <c r="A192" s="484"/>
      <c r="B192" s="480" t="s">
        <v>93</v>
      </c>
      <c r="C192" s="481" t="s">
        <v>94</v>
      </c>
      <c r="D192" s="481" t="s">
        <v>93</v>
      </c>
      <c r="E192" s="482" t="s">
        <v>93</v>
      </c>
      <c r="F192" s="482"/>
    </row>
    <row r="193" spans="1:6" ht="14.25" thickBot="1" thickTop="1">
      <c r="A193" s="494">
        <v>34335</v>
      </c>
      <c r="B193" s="487"/>
      <c r="C193" s="488"/>
      <c r="D193" s="488"/>
      <c r="E193" s="489"/>
      <c r="F193" s="489"/>
    </row>
    <row r="194" spans="1:6" ht="14.25" hidden="1" thickBot="1" thickTop="1">
      <c r="A194" s="494">
        <v>34366</v>
      </c>
      <c r="B194" s="487">
        <v>0.196</v>
      </c>
      <c r="C194" s="488">
        <v>90</v>
      </c>
      <c r="D194" s="488">
        <v>511</v>
      </c>
      <c r="E194" s="489">
        <v>0</v>
      </c>
      <c r="F194" s="489">
        <v>8.2</v>
      </c>
    </row>
    <row r="195" spans="1:6" ht="14.25" hidden="1" thickBot="1" thickTop="1">
      <c r="A195" s="494">
        <v>34373</v>
      </c>
      <c r="B195" s="487">
        <v>0.272</v>
      </c>
      <c r="C195" s="488">
        <v>70</v>
      </c>
      <c r="D195" s="488">
        <v>535</v>
      </c>
      <c r="E195" s="489">
        <v>5</v>
      </c>
      <c r="F195" s="489">
        <v>8.2</v>
      </c>
    </row>
    <row r="196" spans="1:6" ht="14.25" hidden="1" thickBot="1" thickTop="1">
      <c r="A196" s="494">
        <v>34380</v>
      </c>
      <c r="B196" s="487">
        <v>0.396</v>
      </c>
      <c r="C196" s="488">
        <v>150</v>
      </c>
      <c r="D196" s="488">
        <v>564</v>
      </c>
      <c r="E196" s="489">
        <v>2</v>
      </c>
      <c r="F196" s="489">
        <v>8.4</v>
      </c>
    </row>
    <row r="197" spans="1:6" ht="14.25" hidden="1" thickBot="1" thickTop="1">
      <c r="A197" s="494">
        <v>34387</v>
      </c>
      <c r="B197" s="487">
        <v>0.376</v>
      </c>
      <c r="C197" s="488">
        <v>120</v>
      </c>
      <c r="D197" s="488">
        <v>557</v>
      </c>
      <c r="E197" s="489">
        <v>0</v>
      </c>
      <c r="F197" s="489">
        <v>8.2</v>
      </c>
    </row>
    <row r="198" spans="1:6" ht="14.25" thickBot="1" thickTop="1">
      <c r="A198" s="494">
        <v>34366</v>
      </c>
      <c r="B198" s="487">
        <f>AVERAGE(B194:B197)</f>
        <v>0.31000000000000005</v>
      </c>
      <c r="C198" s="488">
        <f>AVERAGE(C194:C197)</f>
        <v>107.5</v>
      </c>
      <c r="D198" s="488">
        <f>AVERAGE(D194:D197)</f>
        <v>541.75</v>
      </c>
      <c r="E198" s="489">
        <f>AVERAGE(E194:E197)</f>
        <v>1.75</v>
      </c>
      <c r="F198" s="489">
        <f>AVERAGE(F194:F197)</f>
        <v>8.25</v>
      </c>
    </row>
    <row r="199" spans="1:6" ht="14.25" hidden="1" thickBot="1" thickTop="1">
      <c r="A199" s="494">
        <v>34394</v>
      </c>
      <c r="B199" s="487">
        <v>0.26</v>
      </c>
      <c r="C199" s="488">
        <v>90</v>
      </c>
      <c r="D199" s="488">
        <v>548</v>
      </c>
      <c r="E199" s="489">
        <v>0</v>
      </c>
      <c r="F199" s="489">
        <v>8.2</v>
      </c>
    </row>
    <row r="200" spans="1:6" ht="14.25" hidden="1" thickBot="1" thickTop="1">
      <c r="A200" s="494">
        <v>34408</v>
      </c>
      <c r="B200" s="487">
        <v>0.384</v>
      </c>
      <c r="C200" s="488">
        <v>110</v>
      </c>
      <c r="D200" s="488">
        <v>557</v>
      </c>
      <c r="E200" s="489">
        <v>6</v>
      </c>
      <c r="F200" s="489">
        <v>8.2</v>
      </c>
    </row>
    <row r="201" spans="1:6" ht="14.25" hidden="1" thickBot="1" thickTop="1">
      <c r="A201" s="494">
        <v>34415</v>
      </c>
      <c r="B201" s="487">
        <v>0.296</v>
      </c>
      <c r="C201" s="488">
        <v>110</v>
      </c>
      <c r="D201" s="488">
        <v>561</v>
      </c>
      <c r="E201" s="489">
        <v>3</v>
      </c>
      <c r="F201" s="489">
        <v>8.1</v>
      </c>
    </row>
    <row r="202" spans="1:6" ht="14.25" hidden="1" thickBot="1" thickTop="1">
      <c r="A202" s="494">
        <v>34422</v>
      </c>
      <c r="B202" s="487">
        <v>0.412</v>
      </c>
      <c r="C202" s="488">
        <v>40</v>
      </c>
      <c r="D202" s="488">
        <v>551</v>
      </c>
      <c r="E202" s="489">
        <v>1</v>
      </c>
      <c r="F202" s="489">
        <v>8.2</v>
      </c>
    </row>
    <row r="203" spans="1:6" ht="14.25" thickBot="1" thickTop="1">
      <c r="A203" s="494">
        <v>34394</v>
      </c>
      <c r="B203" s="487">
        <f>AVERAGE(B199:B202)</f>
        <v>0.33799999999999997</v>
      </c>
      <c r="C203" s="488">
        <f>AVERAGE(C199:C202)</f>
        <v>87.5</v>
      </c>
      <c r="D203" s="488">
        <f>AVERAGE(D199:D202)</f>
        <v>554.25</v>
      </c>
      <c r="E203" s="489">
        <f>AVERAGE(E199:E202)</f>
        <v>2.5</v>
      </c>
      <c r="F203" s="489">
        <f>AVERAGE(F199:F202)</f>
        <v>8.175</v>
      </c>
    </row>
    <row r="204" spans="1:6" ht="14.25" hidden="1" thickBot="1" thickTop="1">
      <c r="A204" s="494">
        <v>34429</v>
      </c>
      <c r="B204" s="487">
        <v>0.32</v>
      </c>
      <c r="C204" s="488">
        <v>80</v>
      </c>
      <c r="D204" s="488">
        <v>567</v>
      </c>
      <c r="E204" s="489">
        <v>0</v>
      </c>
      <c r="F204" s="489">
        <v>8.2</v>
      </c>
    </row>
    <row r="205" spans="1:6" ht="14.25" hidden="1" thickBot="1" thickTop="1">
      <c r="A205" s="494">
        <v>34436</v>
      </c>
      <c r="B205" s="487">
        <v>0.344</v>
      </c>
      <c r="C205" s="488">
        <v>70</v>
      </c>
      <c r="D205" s="488">
        <v>540</v>
      </c>
      <c r="E205" s="489">
        <v>2</v>
      </c>
      <c r="F205" s="489">
        <v>8.2</v>
      </c>
    </row>
    <row r="206" spans="1:6" ht="14.25" hidden="1" thickBot="1" thickTop="1">
      <c r="A206" s="494">
        <v>34443</v>
      </c>
      <c r="B206" s="487">
        <v>0.592</v>
      </c>
      <c r="C206" s="488">
        <v>60</v>
      </c>
      <c r="D206" s="488">
        <v>559</v>
      </c>
      <c r="E206" s="489">
        <v>2</v>
      </c>
      <c r="F206" s="489">
        <v>8.2</v>
      </c>
    </row>
    <row r="207" spans="1:6" ht="14.25" hidden="1" thickBot="1" thickTop="1">
      <c r="A207" s="494">
        <v>34450</v>
      </c>
      <c r="B207" s="487">
        <v>0.4</v>
      </c>
      <c r="C207" s="488">
        <v>110</v>
      </c>
      <c r="D207" s="488">
        <v>548</v>
      </c>
      <c r="E207" s="489">
        <v>1</v>
      </c>
      <c r="F207" s="489">
        <v>8.2</v>
      </c>
    </row>
    <row r="208" spans="1:6" ht="14.25" thickBot="1" thickTop="1">
      <c r="A208" s="494">
        <v>34425</v>
      </c>
      <c r="B208" s="487">
        <f>AVERAGE(B204:B207)</f>
        <v>0.4139999999999999</v>
      </c>
      <c r="C208" s="488">
        <f>AVERAGE(C204:C207)</f>
        <v>80</v>
      </c>
      <c r="D208" s="488">
        <f>AVERAGE(D204:D207)</f>
        <v>553.5</v>
      </c>
      <c r="E208" s="489">
        <f>AVERAGE(E204:E207)</f>
        <v>1.25</v>
      </c>
      <c r="F208" s="489">
        <f>AVERAGE(F204:F207)</f>
        <v>8.2</v>
      </c>
    </row>
    <row r="209" spans="1:6" ht="14.25" hidden="1" thickBot="1" thickTop="1">
      <c r="A209" s="494">
        <v>34457</v>
      </c>
      <c r="B209" s="487">
        <v>0.452</v>
      </c>
      <c r="C209" s="488">
        <v>70</v>
      </c>
      <c r="D209" s="488">
        <v>544</v>
      </c>
      <c r="E209" s="489">
        <v>2</v>
      </c>
      <c r="F209" s="489">
        <v>8.2</v>
      </c>
    </row>
    <row r="210" spans="1:6" ht="14.25" hidden="1" thickBot="1" thickTop="1">
      <c r="A210" s="494">
        <v>34464</v>
      </c>
      <c r="B210" s="487">
        <v>0.4</v>
      </c>
      <c r="C210" s="488">
        <v>100</v>
      </c>
      <c r="D210" s="488">
        <v>575</v>
      </c>
      <c r="E210" s="489">
        <v>2</v>
      </c>
      <c r="F210" s="489">
        <v>8.2</v>
      </c>
    </row>
    <row r="211" spans="1:6" ht="14.25" hidden="1" thickBot="1" thickTop="1">
      <c r="A211" s="494">
        <v>34471</v>
      </c>
      <c r="B211" s="487">
        <v>0.36</v>
      </c>
      <c r="C211" s="488">
        <v>100</v>
      </c>
      <c r="D211" s="488">
        <v>562</v>
      </c>
      <c r="E211" s="489">
        <v>0</v>
      </c>
      <c r="F211" s="489">
        <v>8.1</v>
      </c>
    </row>
    <row r="212" spans="1:6" ht="14.25" hidden="1" thickBot="1" thickTop="1">
      <c r="A212" s="494">
        <v>34478</v>
      </c>
      <c r="B212" s="487">
        <v>0.532</v>
      </c>
      <c r="C212" s="488">
        <v>80</v>
      </c>
      <c r="D212" s="488">
        <v>577</v>
      </c>
      <c r="E212" s="489">
        <v>2</v>
      </c>
      <c r="F212" s="489">
        <v>8</v>
      </c>
    </row>
    <row r="213" spans="1:6" ht="14.25" hidden="1" thickBot="1" thickTop="1">
      <c r="A213" s="494">
        <v>34485</v>
      </c>
      <c r="B213" s="487">
        <v>0.884</v>
      </c>
      <c r="C213" s="488">
        <v>110</v>
      </c>
      <c r="D213" s="488">
        <v>609</v>
      </c>
      <c r="E213" s="489">
        <v>4</v>
      </c>
      <c r="F213" s="489">
        <v>8.2</v>
      </c>
    </row>
    <row r="214" spans="1:6" ht="14.25" thickBot="1" thickTop="1">
      <c r="A214" s="494">
        <v>34455</v>
      </c>
      <c r="B214" s="487">
        <f>AVERAGE(B209:B213)</f>
        <v>0.5256000000000001</v>
      </c>
      <c r="C214" s="488">
        <f>AVERAGE(C209:C213)</f>
        <v>92</v>
      </c>
      <c r="D214" s="488">
        <f>AVERAGE(D209:D213)</f>
        <v>573.4</v>
      </c>
      <c r="E214" s="489">
        <f>AVERAGE(E209:E213)</f>
        <v>2</v>
      </c>
      <c r="F214" s="489">
        <f>AVERAGE(F209:F213)</f>
        <v>8.14</v>
      </c>
    </row>
    <row r="215" spans="1:6" ht="14.25" hidden="1" thickBot="1" thickTop="1">
      <c r="A215" s="494">
        <v>34486</v>
      </c>
      <c r="B215" s="487">
        <v>0.416</v>
      </c>
      <c r="C215" s="488"/>
      <c r="D215" s="488"/>
      <c r="E215" s="489"/>
      <c r="F215" s="489"/>
    </row>
    <row r="216" spans="1:6" ht="14.25" hidden="1" thickBot="1" thickTop="1">
      <c r="A216" s="494">
        <v>34492</v>
      </c>
      <c r="B216" s="487">
        <v>0.624</v>
      </c>
      <c r="C216" s="488">
        <v>110</v>
      </c>
      <c r="D216" s="488">
        <v>555</v>
      </c>
      <c r="E216" s="489">
        <v>2</v>
      </c>
      <c r="F216" s="489">
        <v>8</v>
      </c>
    </row>
    <row r="217" spans="1:6" ht="14.25" hidden="1" thickBot="1" thickTop="1">
      <c r="A217" s="494">
        <v>34499</v>
      </c>
      <c r="B217" s="487">
        <v>0.592</v>
      </c>
      <c r="C217" s="488">
        <v>80</v>
      </c>
      <c r="D217" s="488">
        <v>638</v>
      </c>
      <c r="E217" s="489">
        <v>2</v>
      </c>
      <c r="F217" s="489">
        <v>8.1</v>
      </c>
    </row>
    <row r="218" spans="1:6" ht="14.25" hidden="1" thickBot="1" thickTop="1">
      <c r="A218" s="494">
        <v>34506</v>
      </c>
      <c r="B218" s="487">
        <v>0.432</v>
      </c>
      <c r="C218" s="488">
        <v>50</v>
      </c>
      <c r="D218" s="488">
        <v>571</v>
      </c>
      <c r="E218" s="489">
        <v>2</v>
      </c>
      <c r="F218" s="489">
        <v>8.1</v>
      </c>
    </row>
    <row r="219" spans="1:6" ht="14.25" hidden="1" thickBot="1" thickTop="1">
      <c r="A219" s="494">
        <v>34513</v>
      </c>
      <c r="B219" s="487">
        <v>0.56</v>
      </c>
      <c r="C219" s="488">
        <v>150</v>
      </c>
      <c r="D219" s="488">
        <v>612</v>
      </c>
      <c r="E219" s="489">
        <v>2</v>
      </c>
      <c r="F219" s="489">
        <v>8.1</v>
      </c>
    </row>
    <row r="220" spans="1:6" ht="14.25" thickBot="1" thickTop="1">
      <c r="A220" s="494">
        <v>34486</v>
      </c>
      <c r="B220" s="487">
        <f>AVERAGE(B215:B219)</f>
        <v>0.5248</v>
      </c>
      <c r="C220" s="488">
        <f>AVERAGE(C215:C219)</f>
        <v>97.5</v>
      </c>
      <c r="D220" s="488">
        <f>AVERAGE(D215:D219)</f>
        <v>594</v>
      </c>
      <c r="E220" s="489">
        <f>AVERAGE(E215:E219)</f>
        <v>2</v>
      </c>
      <c r="F220" s="489">
        <f>AVERAGE(F215:F219)</f>
        <v>8.075000000000001</v>
      </c>
    </row>
    <row r="221" spans="1:6" ht="14.25" hidden="1" thickBot="1" thickTop="1">
      <c r="A221" s="494">
        <v>34520</v>
      </c>
      <c r="B221" s="487">
        <v>0.728</v>
      </c>
      <c r="C221" s="488">
        <v>50</v>
      </c>
      <c r="D221" s="488">
        <v>597</v>
      </c>
      <c r="E221" s="489">
        <v>2</v>
      </c>
      <c r="F221" s="489">
        <v>8.1</v>
      </c>
    </row>
    <row r="222" spans="1:6" ht="14.25" hidden="1" thickBot="1" thickTop="1">
      <c r="A222" s="494">
        <v>34527</v>
      </c>
      <c r="B222" s="487">
        <v>0.772</v>
      </c>
      <c r="C222" s="488">
        <v>70</v>
      </c>
      <c r="D222" s="488">
        <v>631</v>
      </c>
      <c r="E222" s="489">
        <v>1</v>
      </c>
      <c r="F222" s="489">
        <v>8.1</v>
      </c>
    </row>
    <row r="223" spans="1:6" ht="14.25" hidden="1" thickBot="1" thickTop="1">
      <c r="A223" s="494">
        <v>34534</v>
      </c>
      <c r="B223" s="487">
        <v>0.752</v>
      </c>
      <c r="C223" s="488">
        <v>60</v>
      </c>
      <c r="D223" s="488">
        <v>580</v>
      </c>
      <c r="E223" s="489">
        <v>1</v>
      </c>
      <c r="F223" s="489">
        <v>8.1</v>
      </c>
    </row>
    <row r="224" spans="1:6" ht="14.25" hidden="1" thickBot="1" thickTop="1">
      <c r="A224" s="494">
        <v>34541</v>
      </c>
      <c r="B224" s="487">
        <v>0.48</v>
      </c>
      <c r="C224" s="488">
        <v>110</v>
      </c>
      <c r="D224" s="488">
        <v>526</v>
      </c>
      <c r="E224" s="489">
        <v>2</v>
      </c>
      <c r="F224" s="489">
        <v>8</v>
      </c>
    </row>
    <row r="225" spans="1:6" ht="14.25" thickBot="1" thickTop="1">
      <c r="A225" s="494">
        <v>34516</v>
      </c>
      <c r="B225" s="487">
        <f>AVERAGE(B221:B224)</f>
        <v>0.6829999999999999</v>
      </c>
      <c r="C225" s="488">
        <f>AVERAGE(C221:C224)</f>
        <v>72.5</v>
      </c>
      <c r="D225" s="488">
        <f>AVERAGE(D221:D224)</f>
        <v>583.5</v>
      </c>
      <c r="E225" s="489">
        <f>AVERAGE(E221:E224)</f>
        <v>1.5</v>
      </c>
      <c r="F225" s="489">
        <f>AVERAGE(F221:F224)</f>
        <v>8.075</v>
      </c>
    </row>
    <row r="226" spans="1:6" ht="14.25" hidden="1" thickBot="1" thickTop="1">
      <c r="A226" s="494">
        <v>34548</v>
      </c>
      <c r="B226" s="487">
        <v>0.348</v>
      </c>
      <c r="C226" s="488">
        <v>170</v>
      </c>
      <c r="D226" s="488">
        <v>554</v>
      </c>
      <c r="E226" s="489">
        <v>0</v>
      </c>
      <c r="F226" s="489">
        <v>7.9</v>
      </c>
    </row>
    <row r="227" spans="1:6" ht="14.25" hidden="1" thickBot="1" thickTop="1">
      <c r="A227" s="494">
        <v>34555</v>
      </c>
      <c r="B227" s="487">
        <v>0.464</v>
      </c>
      <c r="C227" s="488">
        <v>60</v>
      </c>
      <c r="D227" s="488">
        <v>568</v>
      </c>
      <c r="E227" s="489">
        <v>2</v>
      </c>
      <c r="F227" s="489">
        <v>7.8</v>
      </c>
    </row>
    <row r="228" spans="1:6" ht="14.25" hidden="1" thickBot="1" thickTop="1">
      <c r="A228" s="494">
        <v>34562</v>
      </c>
      <c r="B228" s="487">
        <v>0.524</v>
      </c>
      <c r="C228" s="488">
        <v>90</v>
      </c>
      <c r="D228" s="488">
        <v>524</v>
      </c>
      <c r="E228" s="489">
        <v>0</v>
      </c>
      <c r="F228" s="489">
        <v>7.4</v>
      </c>
    </row>
    <row r="229" spans="1:6" ht="14.25" hidden="1" thickBot="1" thickTop="1">
      <c r="A229" s="494">
        <v>34570</v>
      </c>
      <c r="B229" s="487">
        <v>0.6</v>
      </c>
      <c r="C229" s="488">
        <v>140</v>
      </c>
      <c r="D229" s="488">
        <v>577</v>
      </c>
      <c r="E229" s="489">
        <v>6</v>
      </c>
      <c r="F229" s="489">
        <v>7.5</v>
      </c>
    </row>
    <row r="230" spans="1:6" ht="14.25" hidden="1" thickBot="1" thickTop="1">
      <c r="A230" s="494">
        <v>34576</v>
      </c>
      <c r="B230" s="487">
        <v>0.464</v>
      </c>
      <c r="C230" s="488">
        <v>100</v>
      </c>
      <c r="D230" s="488">
        <v>591</v>
      </c>
      <c r="E230" s="489">
        <v>2</v>
      </c>
      <c r="F230" s="489">
        <v>7.3</v>
      </c>
    </row>
    <row r="231" spans="1:6" ht="14.25" thickBot="1" thickTop="1">
      <c r="A231" s="494">
        <v>34547</v>
      </c>
      <c r="B231" s="487">
        <f>AVERAGE(B226:B230)</f>
        <v>0.48</v>
      </c>
      <c r="C231" s="488">
        <f>AVERAGE(C226:C230)</f>
        <v>112</v>
      </c>
      <c r="D231" s="488">
        <f>AVERAGE(D226:D230)</f>
        <v>562.8</v>
      </c>
      <c r="E231" s="489">
        <f>AVERAGE(E226:E230)</f>
        <v>2</v>
      </c>
      <c r="F231" s="489">
        <f>AVERAGE(F226:F230)</f>
        <v>7.58</v>
      </c>
    </row>
    <row r="232" spans="1:6" ht="14.25" hidden="1" thickBot="1" thickTop="1">
      <c r="A232" s="494">
        <v>34583</v>
      </c>
      <c r="B232" s="487">
        <v>0.612</v>
      </c>
      <c r="C232" s="488">
        <v>120</v>
      </c>
      <c r="D232" s="488">
        <v>530</v>
      </c>
      <c r="E232" s="489">
        <v>2</v>
      </c>
      <c r="F232" s="489">
        <v>7.3</v>
      </c>
    </row>
    <row r="233" spans="1:7" ht="14.25" hidden="1" thickBot="1" thickTop="1">
      <c r="A233" s="494">
        <v>34590</v>
      </c>
      <c r="B233" s="487">
        <v>0.66</v>
      </c>
      <c r="C233" s="488">
        <v>80</v>
      </c>
      <c r="D233" s="488">
        <v>578</v>
      </c>
      <c r="E233" s="489">
        <v>0</v>
      </c>
      <c r="F233" s="489">
        <v>7.5</v>
      </c>
      <c r="G233" s="477">
        <v>218.5</v>
      </c>
    </row>
    <row r="234" spans="1:6" ht="14.25" hidden="1" thickBot="1" thickTop="1">
      <c r="A234" s="494">
        <v>34597</v>
      </c>
      <c r="B234" s="487">
        <v>0.464</v>
      </c>
      <c r="C234" s="488">
        <v>110</v>
      </c>
      <c r="D234" s="488">
        <v>490</v>
      </c>
      <c r="E234" s="489">
        <v>7</v>
      </c>
      <c r="F234" s="489">
        <v>7.8</v>
      </c>
    </row>
    <row r="235" spans="1:6" ht="14.25" hidden="1" thickBot="1" thickTop="1">
      <c r="A235" s="494">
        <v>34604</v>
      </c>
      <c r="B235" s="487">
        <v>0.36</v>
      </c>
      <c r="C235" s="488">
        <v>50</v>
      </c>
      <c r="D235" s="488">
        <v>528</v>
      </c>
      <c r="E235" s="489">
        <v>0</v>
      </c>
      <c r="F235" s="489">
        <v>8.2</v>
      </c>
    </row>
    <row r="236" spans="1:6" ht="14.25" thickBot="1" thickTop="1">
      <c r="A236" s="494">
        <v>34578</v>
      </c>
      <c r="B236" s="487">
        <f>AVERAGE(B232:B235)</f>
        <v>0.524</v>
      </c>
      <c r="C236" s="488">
        <f>AVERAGE(C232:C235)</f>
        <v>90</v>
      </c>
      <c r="D236" s="488">
        <f>AVERAGE(D232:D235)</f>
        <v>531.5</v>
      </c>
      <c r="E236" s="489">
        <f>AVERAGE(E232:E235)</f>
        <v>2.25</v>
      </c>
      <c r="F236" s="489">
        <f>AVERAGE(F232:F235)</f>
        <v>7.7</v>
      </c>
    </row>
    <row r="237" spans="1:6" ht="14.25" hidden="1" thickBot="1" thickTop="1">
      <c r="A237" s="494">
        <v>34611</v>
      </c>
      <c r="B237" s="487">
        <v>0.624</v>
      </c>
      <c r="C237" s="488">
        <v>110</v>
      </c>
      <c r="D237" s="488">
        <v>533</v>
      </c>
      <c r="E237" s="489">
        <v>0</v>
      </c>
      <c r="F237" s="489">
        <v>7.9</v>
      </c>
    </row>
    <row r="238" spans="1:6" ht="14.25" hidden="1" thickBot="1" thickTop="1">
      <c r="A238" s="494">
        <v>34618</v>
      </c>
      <c r="B238" s="487">
        <v>0.6</v>
      </c>
      <c r="C238" s="488">
        <v>110</v>
      </c>
      <c r="D238" s="488">
        <v>569</v>
      </c>
      <c r="E238" s="489">
        <v>9</v>
      </c>
      <c r="F238" s="489">
        <v>8.1</v>
      </c>
    </row>
    <row r="239" spans="1:6" ht="14.25" hidden="1" thickBot="1" thickTop="1">
      <c r="A239" s="494">
        <v>34625</v>
      </c>
      <c r="B239" s="487">
        <v>0.6</v>
      </c>
      <c r="C239" s="488">
        <v>150</v>
      </c>
      <c r="D239" s="488">
        <v>532</v>
      </c>
      <c r="E239" s="489">
        <v>1</v>
      </c>
      <c r="F239" s="489">
        <v>8.2</v>
      </c>
    </row>
    <row r="240" spans="1:6" ht="14.25" thickBot="1" thickTop="1">
      <c r="A240" s="494">
        <v>34608</v>
      </c>
      <c r="B240" s="487">
        <f>AVERAGE(B237:B239)</f>
        <v>0.608</v>
      </c>
      <c r="C240" s="488">
        <f>AVERAGE(C237:C239)</f>
        <v>123.33333333333333</v>
      </c>
      <c r="D240" s="488">
        <f>AVERAGE(D237:D239)</f>
        <v>544.6666666666666</v>
      </c>
      <c r="E240" s="489">
        <f>AVERAGE(E237:E239)</f>
        <v>3.3333333333333335</v>
      </c>
      <c r="F240" s="489">
        <f>AVERAGE(F237:F239)</f>
        <v>8.066666666666666</v>
      </c>
    </row>
    <row r="241" spans="1:6" ht="14.25" hidden="1" thickBot="1" thickTop="1">
      <c r="A241" s="494">
        <v>34639</v>
      </c>
      <c r="B241" s="487">
        <v>0.46</v>
      </c>
      <c r="C241" s="488">
        <v>40</v>
      </c>
      <c r="D241" s="488">
        <v>515</v>
      </c>
      <c r="E241" s="489">
        <v>0</v>
      </c>
      <c r="F241" s="489">
        <v>8.2</v>
      </c>
    </row>
    <row r="242" spans="1:6" ht="14.25" hidden="1" thickBot="1" thickTop="1">
      <c r="A242" s="494">
        <v>34646</v>
      </c>
      <c r="B242" s="487">
        <v>0.444</v>
      </c>
      <c r="C242" s="488">
        <v>100</v>
      </c>
      <c r="D242" s="488">
        <v>529</v>
      </c>
      <c r="E242" s="489">
        <v>3</v>
      </c>
      <c r="F242" s="489">
        <v>8.1</v>
      </c>
    </row>
    <row r="243" spans="1:6" ht="14.25" hidden="1" thickBot="1" thickTop="1">
      <c r="A243" s="494">
        <v>34653</v>
      </c>
      <c r="B243" s="487">
        <v>0.492</v>
      </c>
      <c r="C243" s="488">
        <v>70</v>
      </c>
      <c r="D243" s="488">
        <v>513</v>
      </c>
      <c r="E243" s="489">
        <v>2</v>
      </c>
      <c r="F243" s="489">
        <v>8.2</v>
      </c>
    </row>
    <row r="244" spans="1:6" ht="14.25" hidden="1" thickBot="1" thickTop="1">
      <c r="A244" s="494">
        <v>34660</v>
      </c>
      <c r="B244" s="487">
        <v>0.9</v>
      </c>
      <c r="C244" s="488">
        <v>90</v>
      </c>
      <c r="D244" s="488">
        <v>594</v>
      </c>
      <c r="E244" s="489">
        <v>0</v>
      </c>
      <c r="F244" s="489">
        <v>8.1</v>
      </c>
    </row>
    <row r="245" spans="1:6" ht="14.25" hidden="1" thickBot="1" thickTop="1">
      <c r="A245" s="494">
        <v>34667</v>
      </c>
      <c r="B245" s="487">
        <v>0.452</v>
      </c>
      <c r="C245" s="488">
        <v>70</v>
      </c>
      <c r="D245" s="488">
        <v>481</v>
      </c>
      <c r="E245" s="489">
        <v>2</v>
      </c>
      <c r="F245" s="489">
        <v>8.2</v>
      </c>
    </row>
    <row r="246" spans="1:6" ht="14.25" thickBot="1" thickTop="1">
      <c r="A246" s="494">
        <v>34639</v>
      </c>
      <c r="B246" s="487">
        <f>AVERAGE(B241:B245)</f>
        <v>0.5496</v>
      </c>
      <c r="C246" s="488">
        <f>AVERAGE(C241:C245)</f>
        <v>74</v>
      </c>
      <c r="D246" s="488">
        <f>AVERAGE(D241:D245)</f>
        <v>526.4</v>
      </c>
      <c r="E246" s="489">
        <f>AVERAGE(E241:E245)</f>
        <v>1.4</v>
      </c>
      <c r="F246" s="489">
        <f>AVERAGE(F241:F245)</f>
        <v>8.16</v>
      </c>
    </row>
    <row r="247" spans="1:6" ht="14.25" hidden="1" thickBot="1" thickTop="1">
      <c r="A247" s="494">
        <v>34674</v>
      </c>
      <c r="B247" s="487">
        <v>0.28</v>
      </c>
      <c r="C247" s="488">
        <v>70</v>
      </c>
      <c r="D247" s="488">
        <v>479</v>
      </c>
      <c r="E247" s="489">
        <v>0</v>
      </c>
      <c r="F247" s="489">
        <v>7.9</v>
      </c>
    </row>
    <row r="248" spans="1:6" ht="14.25" hidden="1" thickBot="1" thickTop="1">
      <c r="A248" s="494">
        <v>34681</v>
      </c>
      <c r="B248" s="487">
        <v>0.64</v>
      </c>
      <c r="C248" s="488">
        <v>140</v>
      </c>
      <c r="D248" s="488">
        <v>526</v>
      </c>
      <c r="E248" s="489">
        <v>1</v>
      </c>
      <c r="F248" s="489">
        <v>7.8</v>
      </c>
    </row>
    <row r="249" spans="1:6" ht="14.25" hidden="1" thickBot="1" thickTop="1">
      <c r="A249" s="494">
        <v>34687</v>
      </c>
      <c r="B249" s="487">
        <v>0.283</v>
      </c>
      <c r="C249" s="488">
        <v>100</v>
      </c>
      <c r="D249" s="488">
        <v>467</v>
      </c>
      <c r="E249" s="489">
        <v>1</v>
      </c>
      <c r="F249" s="489">
        <v>7.9</v>
      </c>
    </row>
    <row r="250" spans="1:6" ht="14.25" hidden="1" thickBot="1" thickTop="1">
      <c r="A250" s="494">
        <v>34694</v>
      </c>
      <c r="B250" s="487">
        <v>0.356</v>
      </c>
      <c r="C250" s="488">
        <v>60</v>
      </c>
      <c r="D250" s="488"/>
      <c r="E250" s="489"/>
      <c r="F250" s="489"/>
    </row>
    <row r="251" spans="1:6" ht="14.25" thickBot="1" thickTop="1">
      <c r="A251" s="494">
        <v>34669</v>
      </c>
      <c r="B251" s="487">
        <f>AVERAGE(B247:B250)</f>
        <v>0.38975000000000004</v>
      </c>
      <c r="C251" s="488">
        <f>AVERAGE(C247:C250)</f>
        <v>92.5</v>
      </c>
      <c r="D251" s="488">
        <f>AVERAGE(D247:D250)</f>
        <v>490.6666666666667</v>
      </c>
      <c r="E251" s="489">
        <f>AVERAGE(E247:E250)</f>
        <v>0.6666666666666666</v>
      </c>
      <c r="F251" s="489">
        <f>AVERAGE(F247:F250)</f>
        <v>7.866666666666667</v>
      </c>
    </row>
    <row r="252" spans="1:6" ht="14.25" thickBot="1" thickTop="1">
      <c r="A252" s="490" t="s">
        <v>95</v>
      </c>
      <c r="B252" s="491">
        <f>AVERAGE(B193:B251)</f>
        <v>0.48630603448275883</v>
      </c>
      <c r="C252" s="492">
        <f>AVERAGE(C193:C251)</f>
        <v>92.96198830409357</v>
      </c>
      <c r="D252" s="492">
        <f>AVERAGE(D193:D251)</f>
        <v>551.9541666666668</v>
      </c>
      <c r="E252" s="493">
        <f>AVERAGE(E193:E251)</f>
        <v>1.8687500000000001</v>
      </c>
      <c r="F252" s="493">
        <f>AVERAGE(F193:F251)</f>
        <v>8.024791666666664</v>
      </c>
    </row>
    <row r="253" ht="14.25" thickBot="1" thickTop="1"/>
    <row r="254" spans="1:6" ht="14.25" thickBot="1" thickTop="1">
      <c r="A254" s="479" t="s">
        <v>90</v>
      </c>
      <c r="B254" s="480" t="s">
        <v>91</v>
      </c>
      <c r="C254" s="481" t="s">
        <v>92</v>
      </c>
      <c r="D254" s="481" t="s">
        <v>66</v>
      </c>
      <c r="E254" s="482" t="s">
        <v>3</v>
      </c>
      <c r="F254" s="482" t="s">
        <v>2</v>
      </c>
    </row>
    <row r="255" spans="1:6" ht="14.25" thickBot="1" thickTop="1">
      <c r="A255" s="484"/>
      <c r="B255" s="480" t="s">
        <v>93</v>
      </c>
      <c r="C255" s="481" t="s">
        <v>94</v>
      </c>
      <c r="D255" s="481" t="s">
        <v>93</v>
      </c>
      <c r="E255" s="482" t="s">
        <v>93</v>
      </c>
      <c r="F255" s="482"/>
    </row>
    <row r="256" spans="1:6" ht="14.25" hidden="1" thickBot="1" thickTop="1">
      <c r="A256" s="478">
        <v>34702</v>
      </c>
      <c r="B256" s="474">
        <v>0.372</v>
      </c>
      <c r="C256" s="475">
        <v>80</v>
      </c>
      <c r="D256" s="475">
        <v>543</v>
      </c>
      <c r="E256" s="476">
        <v>0</v>
      </c>
      <c r="F256" s="476">
        <v>7.8</v>
      </c>
    </row>
    <row r="257" spans="1:6" ht="14.25" hidden="1" thickBot="1" thickTop="1">
      <c r="A257" s="485">
        <v>34709</v>
      </c>
      <c r="B257" s="474">
        <v>1.168</v>
      </c>
      <c r="C257" s="475">
        <v>120</v>
      </c>
      <c r="D257" s="475">
        <v>508</v>
      </c>
      <c r="E257" s="476">
        <v>1</v>
      </c>
      <c r="F257" s="476">
        <v>8.1</v>
      </c>
    </row>
    <row r="258" spans="1:2" ht="14.25" hidden="1" thickBot="1" thickTop="1">
      <c r="A258" s="478">
        <v>34710</v>
      </c>
      <c r="B258" s="474">
        <v>0.216</v>
      </c>
    </row>
    <row r="259" spans="1:6" ht="14.25" hidden="1" thickBot="1" thickTop="1">
      <c r="A259" s="478">
        <v>34716</v>
      </c>
      <c r="B259" s="474">
        <v>0.708</v>
      </c>
      <c r="C259" s="475">
        <v>210</v>
      </c>
      <c r="D259" s="475">
        <v>526</v>
      </c>
      <c r="E259" s="476">
        <v>2</v>
      </c>
      <c r="F259" s="476">
        <v>8.4</v>
      </c>
    </row>
    <row r="260" spans="1:6" ht="14.25" hidden="1" thickBot="1" thickTop="1">
      <c r="A260" s="478">
        <v>34723</v>
      </c>
      <c r="B260" s="474">
        <v>0.572</v>
      </c>
      <c r="C260" s="475">
        <v>60</v>
      </c>
      <c r="D260" s="475">
        <v>552</v>
      </c>
      <c r="E260" s="476">
        <v>0</v>
      </c>
      <c r="F260" s="476">
        <v>8.5</v>
      </c>
    </row>
    <row r="261" spans="1:6" ht="14.25" hidden="1" thickBot="1" thickTop="1">
      <c r="A261" s="478">
        <v>34730</v>
      </c>
      <c r="B261" s="474">
        <v>0.348</v>
      </c>
      <c r="C261" s="475">
        <v>100</v>
      </c>
      <c r="D261" s="475">
        <v>448</v>
      </c>
      <c r="E261" s="476">
        <v>0</v>
      </c>
      <c r="F261" s="476">
        <v>8.3</v>
      </c>
    </row>
    <row r="262" spans="1:6" ht="14.25" thickBot="1" thickTop="1">
      <c r="A262" s="494">
        <v>34700</v>
      </c>
      <c r="B262" s="487">
        <f>AVERAGE(B256:B261)</f>
        <v>0.564</v>
      </c>
      <c r="C262" s="488">
        <f>AVERAGE(C256:C261)</f>
        <v>114</v>
      </c>
      <c r="D262" s="488">
        <f>AVERAGE(D256:D261)</f>
        <v>515.4</v>
      </c>
      <c r="E262" s="489">
        <f>AVERAGE(E256:E261)</f>
        <v>0.6</v>
      </c>
      <c r="F262" s="489">
        <f>AVERAGE(F256:F261)</f>
        <v>8.219999999999999</v>
      </c>
    </row>
    <row r="263" spans="1:6" ht="14.25" hidden="1" thickBot="1" thickTop="1">
      <c r="A263" s="494">
        <v>34737</v>
      </c>
      <c r="B263" s="487">
        <v>0.58</v>
      </c>
      <c r="C263" s="488">
        <v>70</v>
      </c>
      <c r="D263" s="488">
        <v>502</v>
      </c>
      <c r="E263" s="489">
        <v>1</v>
      </c>
      <c r="F263" s="489">
        <v>7.9</v>
      </c>
    </row>
    <row r="264" spans="1:6" ht="14.25" hidden="1" thickBot="1" thickTop="1">
      <c r="A264" s="494">
        <v>34744</v>
      </c>
      <c r="B264" s="487">
        <v>0.704</v>
      </c>
      <c r="C264" s="488">
        <v>90</v>
      </c>
      <c r="D264" s="488">
        <v>551</v>
      </c>
      <c r="E264" s="489">
        <v>2</v>
      </c>
      <c r="F264" s="489">
        <v>8.1</v>
      </c>
    </row>
    <row r="265" spans="1:6" ht="14.25" hidden="1" thickBot="1" thickTop="1">
      <c r="A265" s="494">
        <v>34751</v>
      </c>
      <c r="B265" s="487">
        <v>0.628</v>
      </c>
      <c r="C265" s="488">
        <v>140</v>
      </c>
      <c r="D265" s="488">
        <v>521</v>
      </c>
      <c r="E265" s="489">
        <v>3</v>
      </c>
      <c r="F265" s="489">
        <v>8.1</v>
      </c>
    </row>
    <row r="266" spans="1:6" ht="14.25" hidden="1" thickBot="1" thickTop="1">
      <c r="A266" s="494">
        <v>34753</v>
      </c>
      <c r="B266" s="487">
        <v>0.348</v>
      </c>
      <c r="C266" s="488">
        <v>60</v>
      </c>
      <c r="D266" s="488">
        <v>497</v>
      </c>
      <c r="E266" s="489">
        <v>2</v>
      </c>
      <c r="F266" s="489">
        <v>8.1</v>
      </c>
    </row>
    <row r="267" spans="1:6" ht="14.25" hidden="1" thickBot="1" thickTop="1">
      <c r="A267" s="494">
        <v>34758</v>
      </c>
      <c r="B267" s="487">
        <v>0.244</v>
      </c>
      <c r="C267" s="488">
        <v>80</v>
      </c>
      <c r="D267" s="488">
        <v>475</v>
      </c>
      <c r="E267" s="489">
        <v>1</v>
      </c>
      <c r="F267" s="489">
        <v>8</v>
      </c>
    </row>
    <row r="268" spans="1:6" ht="14.25" thickBot="1" thickTop="1">
      <c r="A268" s="494">
        <v>34731</v>
      </c>
      <c r="B268" s="487">
        <f>AVERAGE(B263:B267)</f>
        <v>0.5007999999999999</v>
      </c>
      <c r="C268" s="488">
        <f>AVERAGE(C263:C267)</f>
        <v>88</v>
      </c>
      <c r="D268" s="488">
        <f>AVERAGE(D263:D267)</f>
        <v>509.2</v>
      </c>
      <c r="E268" s="489">
        <f>AVERAGE(E263:E267)</f>
        <v>1.8</v>
      </c>
      <c r="F268" s="489">
        <f>AVERAGE(F263:F267)</f>
        <v>8.040000000000001</v>
      </c>
    </row>
    <row r="269" spans="1:6" ht="14.25" hidden="1" thickBot="1" thickTop="1">
      <c r="A269" s="494">
        <v>34761</v>
      </c>
      <c r="B269" s="487">
        <v>1.128</v>
      </c>
      <c r="C269" s="488"/>
      <c r="D269" s="488"/>
      <c r="E269" s="489"/>
      <c r="F269" s="489"/>
    </row>
    <row r="270" spans="1:6" ht="14.25" hidden="1" thickBot="1" thickTop="1">
      <c r="A270" s="494">
        <v>34762</v>
      </c>
      <c r="B270" s="487">
        <v>0.564</v>
      </c>
      <c r="C270" s="488"/>
      <c r="D270" s="488"/>
      <c r="E270" s="489"/>
      <c r="F270" s="489"/>
    </row>
    <row r="271" spans="1:6" ht="14.25" hidden="1" thickBot="1" thickTop="1">
      <c r="A271" s="494">
        <v>34763</v>
      </c>
      <c r="B271" s="487">
        <v>0.26</v>
      </c>
      <c r="C271" s="488"/>
      <c r="D271" s="488"/>
      <c r="E271" s="489"/>
      <c r="F271" s="489"/>
    </row>
    <row r="272" spans="1:6" ht="14.25" hidden="1" thickBot="1" thickTop="1">
      <c r="A272" s="494">
        <v>34764</v>
      </c>
      <c r="B272" s="487">
        <v>0.768</v>
      </c>
      <c r="C272" s="488"/>
      <c r="D272" s="488"/>
      <c r="E272" s="489"/>
      <c r="F272" s="489"/>
    </row>
    <row r="273" spans="1:6" ht="14.25" hidden="1" thickBot="1" thickTop="1">
      <c r="A273" s="494">
        <v>34765</v>
      </c>
      <c r="B273" s="487">
        <v>0.436</v>
      </c>
      <c r="C273" s="488">
        <v>70</v>
      </c>
      <c r="D273" s="488">
        <v>504</v>
      </c>
      <c r="E273" s="489">
        <v>1</v>
      </c>
      <c r="F273" s="489">
        <v>8</v>
      </c>
    </row>
    <row r="274" spans="1:6" ht="14.25" hidden="1" thickBot="1" thickTop="1">
      <c r="A274" s="494">
        <v>34766</v>
      </c>
      <c r="B274" s="487">
        <v>1.188</v>
      </c>
      <c r="C274" s="488"/>
      <c r="D274" s="488"/>
      <c r="E274" s="489"/>
      <c r="F274" s="489"/>
    </row>
    <row r="275" spans="1:6" ht="14.25" hidden="1" thickBot="1" thickTop="1">
      <c r="A275" s="494">
        <v>34767</v>
      </c>
      <c r="B275" s="487">
        <v>0.56</v>
      </c>
      <c r="C275" s="488"/>
      <c r="D275" s="488"/>
      <c r="E275" s="489"/>
      <c r="F275" s="489"/>
    </row>
    <row r="276" spans="1:6" ht="14.25" hidden="1" thickBot="1" thickTop="1">
      <c r="A276" s="494">
        <v>34768</v>
      </c>
      <c r="B276" s="487">
        <v>0.344</v>
      </c>
      <c r="C276" s="488"/>
      <c r="D276" s="488"/>
      <c r="E276" s="489"/>
      <c r="F276" s="489"/>
    </row>
    <row r="277" spans="1:6" ht="14.25" hidden="1" thickBot="1" thickTop="1">
      <c r="A277" s="494">
        <v>34769</v>
      </c>
      <c r="B277" s="487">
        <v>0.22</v>
      </c>
      <c r="C277" s="488"/>
      <c r="D277" s="488"/>
      <c r="E277" s="489"/>
      <c r="F277" s="489"/>
    </row>
    <row r="278" spans="1:6" ht="14.25" hidden="1" thickBot="1" thickTop="1">
      <c r="A278" s="494">
        <v>34770</v>
      </c>
      <c r="B278" s="487">
        <v>0.568</v>
      </c>
      <c r="C278" s="488"/>
      <c r="D278" s="488"/>
      <c r="E278" s="489"/>
      <c r="F278" s="489"/>
    </row>
    <row r="279" spans="1:6" ht="14.25" hidden="1" thickBot="1" thickTop="1">
      <c r="A279" s="494">
        <v>34771</v>
      </c>
      <c r="B279" s="487">
        <v>0.42</v>
      </c>
      <c r="C279" s="488"/>
      <c r="D279" s="488"/>
      <c r="E279" s="489"/>
      <c r="F279" s="489"/>
    </row>
    <row r="280" spans="1:7" ht="14.25" hidden="1" thickBot="1" thickTop="1">
      <c r="A280" s="494">
        <v>34772</v>
      </c>
      <c r="B280" s="487">
        <v>0.236</v>
      </c>
      <c r="C280" s="488">
        <v>80</v>
      </c>
      <c r="D280" s="488">
        <v>464</v>
      </c>
      <c r="E280" s="489">
        <v>1</v>
      </c>
      <c r="F280" s="489">
        <v>8.2</v>
      </c>
      <c r="G280" s="477">
        <v>161.31</v>
      </c>
    </row>
    <row r="281" spans="1:6" ht="14.25" hidden="1" thickBot="1" thickTop="1">
      <c r="A281" s="494">
        <v>34779</v>
      </c>
      <c r="B281" s="487">
        <v>0.768</v>
      </c>
      <c r="C281" s="488">
        <v>150</v>
      </c>
      <c r="D281" s="488">
        <v>597</v>
      </c>
      <c r="E281" s="489">
        <v>4</v>
      </c>
      <c r="F281" s="489">
        <v>8</v>
      </c>
    </row>
    <row r="282" spans="1:6" ht="14.25" hidden="1" thickBot="1" thickTop="1">
      <c r="A282" s="494">
        <v>34786</v>
      </c>
      <c r="B282" s="487">
        <v>0.616</v>
      </c>
      <c r="C282" s="488">
        <v>120</v>
      </c>
      <c r="D282" s="488">
        <v>569</v>
      </c>
      <c r="E282" s="489">
        <v>2</v>
      </c>
      <c r="F282" s="489">
        <v>8.2</v>
      </c>
    </row>
    <row r="283" spans="1:6" ht="14.25" thickBot="1" thickTop="1">
      <c r="A283" s="494">
        <v>34759</v>
      </c>
      <c r="B283" s="487">
        <f>AVERAGE(B269:B282)</f>
        <v>0.5768571428571427</v>
      </c>
      <c r="C283" s="488">
        <f>AVERAGE(C269:C282)</f>
        <v>105</v>
      </c>
      <c r="D283" s="488">
        <f>AVERAGE(D269:D282)</f>
        <v>533.5</v>
      </c>
      <c r="E283" s="489">
        <f>AVERAGE(E269:E282)</f>
        <v>2</v>
      </c>
      <c r="F283" s="489">
        <f>AVERAGE(F269:F282)</f>
        <v>8.1</v>
      </c>
    </row>
    <row r="284" spans="1:6" ht="14.25" hidden="1" thickBot="1" thickTop="1">
      <c r="A284" s="494">
        <v>34793</v>
      </c>
      <c r="B284" s="487">
        <v>0.504</v>
      </c>
      <c r="C284" s="488">
        <v>60</v>
      </c>
      <c r="D284" s="488">
        <v>562</v>
      </c>
      <c r="E284" s="489">
        <v>2</v>
      </c>
      <c r="F284" s="489">
        <v>7.7</v>
      </c>
    </row>
    <row r="285" spans="1:6" ht="14.25" hidden="1" thickBot="1" thickTop="1">
      <c r="A285" s="494">
        <v>34800</v>
      </c>
      <c r="B285" s="487">
        <v>0.344</v>
      </c>
      <c r="C285" s="488">
        <v>70</v>
      </c>
      <c r="D285" s="488">
        <v>504</v>
      </c>
      <c r="E285" s="489">
        <v>1</v>
      </c>
      <c r="F285" s="489">
        <v>8</v>
      </c>
    </row>
    <row r="286" spans="1:6" ht="14.25" hidden="1" thickBot="1" thickTop="1">
      <c r="A286" s="494">
        <v>34807</v>
      </c>
      <c r="B286" s="487">
        <v>0.464</v>
      </c>
      <c r="C286" s="488">
        <v>70</v>
      </c>
      <c r="D286" s="488">
        <v>539</v>
      </c>
      <c r="E286" s="489">
        <v>4</v>
      </c>
      <c r="F286" s="489">
        <v>8.1</v>
      </c>
    </row>
    <row r="287" spans="1:6" ht="14.25" hidden="1" thickBot="1" thickTop="1">
      <c r="A287" s="494">
        <v>34814</v>
      </c>
      <c r="B287" s="487">
        <v>0.356</v>
      </c>
      <c r="C287" s="488">
        <v>40</v>
      </c>
      <c r="D287" s="488">
        <v>559</v>
      </c>
      <c r="E287" s="489">
        <v>2</v>
      </c>
      <c r="F287" s="489">
        <v>7.9</v>
      </c>
    </row>
    <row r="288" spans="1:6" ht="14.25" thickBot="1" thickTop="1">
      <c r="A288" s="494">
        <v>34790</v>
      </c>
      <c r="B288" s="487">
        <f>AVERAGE(B284:B287)</f>
        <v>0.41700000000000004</v>
      </c>
      <c r="C288" s="488">
        <f>AVERAGE(C284:C287)</f>
        <v>60</v>
      </c>
      <c r="D288" s="488">
        <f>AVERAGE(D284:D287)</f>
        <v>541</v>
      </c>
      <c r="E288" s="489">
        <f>AVERAGE(E284:E287)</f>
        <v>2.25</v>
      </c>
      <c r="F288" s="489">
        <f>AVERAGE(F284:F287)</f>
        <v>7.924999999999999</v>
      </c>
    </row>
    <row r="289" spans="1:6" ht="14.25" hidden="1" thickBot="1" thickTop="1">
      <c r="A289" s="494">
        <v>34821</v>
      </c>
      <c r="B289" s="487">
        <v>0.312</v>
      </c>
      <c r="C289" s="488">
        <v>80</v>
      </c>
      <c r="D289" s="488">
        <v>561</v>
      </c>
      <c r="E289" s="489">
        <v>5</v>
      </c>
      <c r="F289" s="489">
        <v>8.1</v>
      </c>
    </row>
    <row r="290" spans="1:6" ht="14.25" hidden="1" thickBot="1" thickTop="1">
      <c r="A290" s="494">
        <v>34828</v>
      </c>
      <c r="B290" s="487">
        <v>0.348</v>
      </c>
      <c r="C290" s="488">
        <v>80</v>
      </c>
      <c r="D290" s="488">
        <v>529</v>
      </c>
      <c r="E290" s="489">
        <v>0</v>
      </c>
      <c r="F290" s="489">
        <v>8.1</v>
      </c>
    </row>
    <row r="291" spans="1:6" ht="14.25" hidden="1" thickBot="1" thickTop="1">
      <c r="A291" s="494">
        <v>34835</v>
      </c>
      <c r="B291" s="487">
        <v>0.588</v>
      </c>
      <c r="C291" s="488">
        <v>100</v>
      </c>
      <c r="D291" s="488">
        <v>583</v>
      </c>
      <c r="E291" s="489">
        <v>2</v>
      </c>
      <c r="F291" s="489">
        <v>8.2</v>
      </c>
    </row>
    <row r="292" spans="1:6" ht="14.25" hidden="1" thickBot="1" thickTop="1">
      <c r="A292" s="494">
        <v>34842</v>
      </c>
      <c r="B292" s="487">
        <v>0.26</v>
      </c>
      <c r="C292" s="488">
        <v>70</v>
      </c>
      <c r="D292" s="488">
        <v>478</v>
      </c>
      <c r="E292" s="489">
        <v>0</v>
      </c>
      <c r="F292" s="489">
        <v>8.2</v>
      </c>
    </row>
    <row r="293" spans="1:6" ht="14.25" hidden="1" thickBot="1" thickTop="1">
      <c r="A293" s="494">
        <v>34849</v>
      </c>
      <c r="B293" s="487">
        <v>0.336</v>
      </c>
      <c r="C293" s="488">
        <v>70</v>
      </c>
      <c r="D293" s="488">
        <v>513</v>
      </c>
      <c r="E293" s="489">
        <v>1</v>
      </c>
      <c r="F293" s="489">
        <v>8.1</v>
      </c>
    </row>
    <row r="294" spans="1:6" ht="14.25" thickBot="1" thickTop="1">
      <c r="A294" s="494">
        <v>34820</v>
      </c>
      <c r="B294" s="487">
        <f>AVERAGE(B289:B293)</f>
        <v>0.36879999999999996</v>
      </c>
      <c r="C294" s="488">
        <f>AVERAGE(C289:C293)</f>
        <v>80</v>
      </c>
      <c r="D294" s="488">
        <f>AVERAGE(D289:D293)</f>
        <v>532.8</v>
      </c>
      <c r="E294" s="489">
        <f>AVERAGE(E289:E293)</f>
        <v>1.6</v>
      </c>
      <c r="F294" s="489">
        <f>AVERAGE(F289:F293)</f>
        <v>8.139999999999999</v>
      </c>
    </row>
    <row r="295" spans="1:6" ht="14.25" hidden="1" thickBot="1" thickTop="1">
      <c r="A295" s="494">
        <v>34856</v>
      </c>
      <c r="B295" s="487">
        <v>0.472</v>
      </c>
      <c r="C295" s="488">
        <v>100</v>
      </c>
      <c r="D295" s="488">
        <v>587</v>
      </c>
      <c r="E295" s="489">
        <v>1</v>
      </c>
      <c r="F295" s="489">
        <v>8.2</v>
      </c>
    </row>
    <row r="296" spans="1:6" ht="14.25" hidden="1" thickBot="1" thickTop="1">
      <c r="A296" s="494">
        <v>34863</v>
      </c>
      <c r="B296" s="487">
        <v>0.472</v>
      </c>
      <c r="C296" s="488">
        <v>110</v>
      </c>
      <c r="D296" s="488">
        <v>580</v>
      </c>
      <c r="E296" s="489">
        <v>3</v>
      </c>
      <c r="F296" s="489">
        <v>8.4</v>
      </c>
    </row>
    <row r="297" spans="1:6" ht="14.25" hidden="1" thickBot="1" thickTop="1">
      <c r="A297" s="494">
        <v>34870</v>
      </c>
      <c r="B297" s="487">
        <v>0.316</v>
      </c>
      <c r="C297" s="488">
        <v>100</v>
      </c>
      <c r="D297" s="488">
        <v>539</v>
      </c>
      <c r="E297" s="489">
        <v>1</v>
      </c>
      <c r="F297" s="489">
        <v>8.5</v>
      </c>
    </row>
    <row r="298" spans="1:6" ht="14.25" hidden="1" thickBot="1" thickTop="1">
      <c r="A298" s="494">
        <v>34877</v>
      </c>
      <c r="B298" s="487">
        <v>0.296</v>
      </c>
      <c r="C298" s="488">
        <v>70</v>
      </c>
      <c r="D298" s="488">
        <v>521</v>
      </c>
      <c r="E298" s="489">
        <v>1</v>
      </c>
      <c r="F298" s="489">
        <v>8.3</v>
      </c>
    </row>
    <row r="299" spans="1:6" ht="14.25" thickBot="1" thickTop="1">
      <c r="A299" s="494">
        <v>34851</v>
      </c>
      <c r="B299" s="487">
        <f>AVERAGE(B295:B298)</f>
        <v>0.389</v>
      </c>
      <c r="C299" s="488">
        <f>AVERAGE(C295:C298)</f>
        <v>95</v>
      </c>
      <c r="D299" s="488">
        <f>AVERAGE(D295:D298)</f>
        <v>556.75</v>
      </c>
      <c r="E299" s="489">
        <f>AVERAGE(E295:E298)</f>
        <v>1.5</v>
      </c>
      <c r="F299" s="489">
        <f>AVERAGE(F295:F298)</f>
        <v>8.350000000000001</v>
      </c>
    </row>
    <row r="300" spans="1:6" ht="14.25" hidden="1" thickBot="1" thickTop="1">
      <c r="A300" s="494">
        <v>34883</v>
      </c>
      <c r="B300" s="487">
        <v>0.408</v>
      </c>
      <c r="C300" s="488">
        <v>50</v>
      </c>
      <c r="D300" s="488">
        <v>520</v>
      </c>
      <c r="E300" s="489">
        <v>1</v>
      </c>
      <c r="F300" s="489">
        <v>8.1</v>
      </c>
    </row>
    <row r="301" spans="1:6" ht="14.25" hidden="1" thickBot="1" thickTop="1">
      <c r="A301" s="494">
        <v>34891</v>
      </c>
      <c r="B301" s="487">
        <v>0.544</v>
      </c>
      <c r="C301" s="488">
        <v>40</v>
      </c>
      <c r="D301" s="488">
        <v>560</v>
      </c>
      <c r="E301" s="489">
        <v>1</v>
      </c>
      <c r="F301" s="489">
        <v>8.1</v>
      </c>
    </row>
    <row r="302" spans="1:6" ht="14.25" hidden="1" thickBot="1" thickTop="1">
      <c r="A302" s="494">
        <v>34898</v>
      </c>
      <c r="B302" s="487">
        <v>0.448</v>
      </c>
      <c r="C302" s="488">
        <v>50</v>
      </c>
      <c r="D302" s="488">
        <v>541</v>
      </c>
      <c r="E302" s="489">
        <v>1</v>
      </c>
      <c r="F302" s="489">
        <v>8.2</v>
      </c>
    </row>
    <row r="303" spans="1:6" ht="14.25" hidden="1" thickBot="1" thickTop="1">
      <c r="A303" s="494">
        <v>34905</v>
      </c>
      <c r="B303" s="487">
        <v>0.368</v>
      </c>
      <c r="C303" s="488">
        <v>70</v>
      </c>
      <c r="D303" s="488">
        <v>508</v>
      </c>
      <c r="E303" s="489">
        <v>2</v>
      </c>
      <c r="F303" s="489">
        <v>8.2</v>
      </c>
    </row>
    <row r="304" spans="1:6" ht="14.25" thickBot="1" thickTop="1">
      <c r="A304" s="494">
        <v>34881</v>
      </c>
      <c r="B304" s="487">
        <f>AVERAGE(B300:B303)</f>
        <v>0.44199999999999995</v>
      </c>
      <c r="C304" s="488">
        <f>AVERAGE(C300:C303)</f>
        <v>52.5</v>
      </c>
      <c r="D304" s="488">
        <f>AVERAGE(D300:D303)</f>
        <v>532.25</v>
      </c>
      <c r="E304" s="489">
        <f>AVERAGE(E300:E303)</f>
        <v>1.25</v>
      </c>
      <c r="F304" s="489">
        <f>AVERAGE(F300:F303)</f>
        <v>8.149999999999999</v>
      </c>
    </row>
    <row r="305" spans="1:6" ht="14.25" hidden="1" thickBot="1" thickTop="1">
      <c r="A305" s="494">
        <v>34912</v>
      </c>
      <c r="B305" s="487">
        <v>0.216</v>
      </c>
      <c r="C305" s="488">
        <v>80</v>
      </c>
      <c r="D305" s="488">
        <v>470</v>
      </c>
      <c r="E305" s="489">
        <v>2</v>
      </c>
      <c r="F305" s="489">
        <v>8.2</v>
      </c>
    </row>
    <row r="306" spans="1:6" ht="14.25" hidden="1" thickBot="1" thickTop="1">
      <c r="A306" s="494">
        <v>34919</v>
      </c>
      <c r="B306" s="487">
        <v>0.364</v>
      </c>
      <c r="C306" s="488">
        <v>90</v>
      </c>
      <c r="D306" s="488">
        <v>549</v>
      </c>
      <c r="E306" s="489">
        <v>0</v>
      </c>
      <c r="F306" s="489">
        <v>8.2</v>
      </c>
    </row>
    <row r="307" spans="1:6" ht="14.25" hidden="1" thickBot="1" thickTop="1">
      <c r="A307" s="494">
        <v>34926</v>
      </c>
      <c r="B307" s="487">
        <v>0.276</v>
      </c>
      <c r="C307" s="488">
        <v>40</v>
      </c>
      <c r="D307" s="488">
        <v>515</v>
      </c>
      <c r="E307" s="489">
        <v>0</v>
      </c>
      <c r="F307" s="489">
        <v>8.2</v>
      </c>
    </row>
    <row r="308" spans="1:6" ht="14.25" hidden="1" thickBot="1" thickTop="1">
      <c r="A308" s="494">
        <v>34933</v>
      </c>
      <c r="B308" s="487">
        <v>0.46</v>
      </c>
      <c r="C308" s="488">
        <v>110</v>
      </c>
      <c r="D308" s="488">
        <v>549</v>
      </c>
      <c r="E308" s="489">
        <v>2</v>
      </c>
      <c r="F308" s="489">
        <v>8.2</v>
      </c>
    </row>
    <row r="309" spans="1:6" ht="14.25" hidden="1" thickBot="1" thickTop="1">
      <c r="A309" s="494">
        <v>34940</v>
      </c>
      <c r="B309" s="487">
        <v>0.464</v>
      </c>
      <c r="C309" s="488">
        <v>70</v>
      </c>
      <c r="D309" s="488">
        <v>626</v>
      </c>
      <c r="E309" s="489">
        <v>1</v>
      </c>
      <c r="F309" s="489">
        <v>8.2</v>
      </c>
    </row>
    <row r="310" spans="1:6" ht="14.25" thickBot="1" thickTop="1">
      <c r="A310" s="494">
        <v>34912</v>
      </c>
      <c r="B310" s="487">
        <f>AVERAGE(B305:B309)</f>
        <v>0.356</v>
      </c>
      <c r="C310" s="488">
        <f>AVERAGE(C305:C309)</f>
        <v>78</v>
      </c>
      <c r="D310" s="488">
        <f>AVERAGE(D305:D309)</f>
        <v>541.8</v>
      </c>
      <c r="E310" s="489">
        <f>AVERAGE(E305:E309)</f>
        <v>1</v>
      </c>
      <c r="F310" s="489">
        <f>AVERAGE(F305:F309)</f>
        <v>8.2</v>
      </c>
    </row>
    <row r="311" spans="1:6" ht="14.25" hidden="1" thickBot="1" thickTop="1">
      <c r="A311" s="494">
        <v>34947</v>
      </c>
      <c r="B311" s="487">
        <v>0.412</v>
      </c>
      <c r="C311" s="488">
        <v>180</v>
      </c>
      <c r="D311" s="488">
        <v>593</v>
      </c>
      <c r="E311" s="489">
        <v>1</v>
      </c>
      <c r="F311" s="489">
        <v>8.2</v>
      </c>
    </row>
    <row r="312" spans="1:6" ht="14.25" hidden="1" thickBot="1" thickTop="1">
      <c r="A312" s="494">
        <v>34954</v>
      </c>
      <c r="B312" s="487">
        <v>0.552</v>
      </c>
      <c r="C312" s="488">
        <v>90</v>
      </c>
      <c r="D312" s="488">
        <v>563</v>
      </c>
      <c r="E312" s="489">
        <v>1</v>
      </c>
      <c r="F312" s="489">
        <v>8.1</v>
      </c>
    </row>
    <row r="313" spans="1:6" ht="14.25" hidden="1" thickBot="1" thickTop="1">
      <c r="A313" s="494">
        <v>34961</v>
      </c>
      <c r="B313" s="487">
        <v>0.424</v>
      </c>
      <c r="C313" s="488">
        <v>40</v>
      </c>
      <c r="D313" s="488">
        <v>521</v>
      </c>
      <c r="E313" s="489">
        <v>2</v>
      </c>
      <c r="F313" s="489">
        <v>8.2</v>
      </c>
    </row>
    <row r="314" spans="1:6" ht="14.25" hidden="1" thickBot="1" thickTop="1">
      <c r="A314" s="494">
        <v>34968</v>
      </c>
      <c r="B314" s="487">
        <v>0.3</v>
      </c>
      <c r="C314" s="488">
        <v>70</v>
      </c>
      <c r="D314" s="488">
        <v>489</v>
      </c>
      <c r="E314" s="489">
        <v>1</v>
      </c>
      <c r="F314" s="489">
        <v>8</v>
      </c>
    </row>
    <row r="315" spans="1:6" ht="14.25" thickBot="1" thickTop="1">
      <c r="A315" s="494">
        <v>34943</v>
      </c>
      <c r="B315" s="487">
        <f>AVERAGE(B311:B314)</f>
        <v>0.422</v>
      </c>
      <c r="C315" s="488">
        <f>AVERAGE(C311:C314)</f>
        <v>95</v>
      </c>
      <c r="D315" s="488">
        <f>AVERAGE(D311:D314)</f>
        <v>541.5</v>
      </c>
      <c r="E315" s="489">
        <f>AVERAGE(E311:E314)</f>
        <v>1.25</v>
      </c>
      <c r="F315" s="489">
        <f>AVERAGE(F311:F314)</f>
        <v>8.125</v>
      </c>
    </row>
    <row r="316" spans="1:6" ht="14.25" hidden="1" thickBot="1" thickTop="1">
      <c r="A316" s="494">
        <v>34975</v>
      </c>
      <c r="B316" s="487">
        <v>0.54</v>
      </c>
      <c r="C316" s="488">
        <v>70</v>
      </c>
      <c r="D316" s="488">
        <v>581</v>
      </c>
      <c r="E316" s="489">
        <v>2</v>
      </c>
      <c r="F316" s="489">
        <v>8</v>
      </c>
    </row>
    <row r="317" spans="1:6" ht="14.25" hidden="1" thickBot="1" thickTop="1">
      <c r="A317" s="494">
        <v>34982</v>
      </c>
      <c r="B317" s="487">
        <v>0.375</v>
      </c>
      <c r="C317" s="488">
        <v>70</v>
      </c>
      <c r="D317" s="488">
        <v>549</v>
      </c>
      <c r="E317" s="489">
        <v>1</v>
      </c>
      <c r="F317" s="489">
        <v>8.2</v>
      </c>
    </row>
    <row r="318" spans="1:6" ht="14.25" hidden="1" thickBot="1" thickTop="1">
      <c r="A318" s="494">
        <v>34989</v>
      </c>
      <c r="B318" s="487">
        <v>0.576</v>
      </c>
      <c r="C318" s="488">
        <v>70</v>
      </c>
      <c r="D318" s="488">
        <v>550</v>
      </c>
      <c r="E318" s="489">
        <v>1</v>
      </c>
      <c r="F318" s="489">
        <v>8</v>
      </c>
    </row>
    <row r="319" spans="1:6" ht="14.25" hidden="1" thickBot="1" thickTop="1">
      <c r="A319" s="494">
        <v>34996</v>
      </c>
      <c r="B319" s="487">
        <v>0.38</v>
      </c>
      <c r="C319" s="488">
        <v>70</v>
      </c>
      <c r="D319" s="488">
        <v>518</v>
      </c>
      <c r="E319" s="489">
        <v>1</v>
      </c>
      <c r="F319" s="489">
        <v>8.1</v>
      </c>
    </row>
    <row r="320" spans="1:6" ht="14.25" hidden="1" thickBot="1" thickTop="1">
      <c r="A320" s="494">
        <v>35003</v>
      </c>
      <c r="B320" s="487">
        <v>0.356</v>
      </c>
      <c r="C320" s="488">
        <v>90</v>
      </c>
      <c r="D320" s="488">
        <v>531</v>
      </c>
      <c r="E320" s="489">
        <v>1</v>
      </c>
      <c r="F320" s="489">
        <v>8.1</v>
      </c>
    </row>
    <row r="321" spans="1:6" ht="14.25" thickBot="1" thickTop="1">
      <c r="A321" s="494">
        <v>34973</v>
      </c>
      <c r="B321" s="487">
        <f>AVERAGE(B316:B320)</f>
        <v>0.44539999999999996</v>
      </c>
      <c r="C321" s="488">
        <f>AVERAGE(C316:C320)</f>
        <v>74</v>
      </c>
      <c r="D321" s="488">
        <f>AVERAGE(D316:D320)</f>
        <v>545.8</v>
      </c>
      <c r="E321" s="489">
        <f>AVERAGE(E316:E320)</f>
        <v>1.2</v>
      </c>
      <c r="F321" s="489">
        <f>AVERAGE(F316:F320)</f>
        <v>8.08</v>
      </c>
    </row>
    <row r="322" spans="1:6" ht="14.25" hidden="1" thickBot="1" thickTop="1">
      <c r="A322" s="494">
        <v>35010</v>
      </c>
      <c r="B322" s="487">
        <v>0.352</v>
      </c>
      <c r="C322" s="488">
        <v>60</v>
      </c>
      <c r="D322" s="488">
        <v>571</v>
      </c>
      <c r="E322" s="489">
        <v>1</v>
      </c>
      <c r="F322" s="489">
        <v>8</v>
      </c>
    </row>
    <row r="323" spans="1:6" ht="14.25" hidden="1" thickBot="1" thickTop="1">
      <c r="A323" s="494">
        <v>35017</v>
      </c>
      <c r="B323" s="487">
        <v>0.304</v>
      </c>
      <c r="C323" s="488">
        <v>80</v>
      </c>
      <c r="D323" s="488">
        <v>517</v>
      </c>
      <c r="E323" s="489">
        <v>2</v>
      </c>
      <c r="F323" s="489">
        <v>8.2</v>
      </c>
    </row>
    <row r="324" spans="1:6" ht="14.25" hidden="1" thickBot="1" thickTop="1">
      <c r="A324" s="494">
        <v>35024</v>
      </c>
      <c r="B324" s="487">
        <v>0.4</v>
      </c>
      <c r="C324" s="488">
        <v>60</v>
      </c>
      <c r="D324" s="488">
        <v>544</v>
      </c>
      <c r="E324" s="489">
        <v>2</v>
      </c>
      <c r="F324" s="489">
        <v>8.1</v>
      </c>
    </row>
    <row r="325" spans="1:6" ht="14.25" hidden="1" thickBot="1" thickTop="1">
      <c r="A325" s="494">
        <v>35031</v>
      </c>
      <c r="B325" s="487">
        <v>0.316</v>
      </c>
      <c r="C325" s="488">
        <v>50</v>
      </c>
      <c r="D325" s="488">
        <v>495</v>
      </c>
      <c r="E325" s="489">
        <v>1</v>
      </c>
      <c r="F325" s="489">
        <v>7.9</v>
      </c>
    </row>
    <row r="326" spans="1:6" ht="14.25" thickBot="1" thickTop="1">
      <c r="A326" s="494">
        <v>35004</v>
      </c>
      <c r="B326" s="487">
        <f>AVERAGE(B322:B325)</f>
        <v>0.343</v>
      </c>
      <c r="C326" s="488">
        <f>AVERAGE(C322:C325)</f>
        <v>62.5</v>
      </c>
      <c r="D326" s="488">
        <f>AVERAGE(D322:D325)</f>
        <v>531.75</v>
      </c>
      <c r="E326" s="489">
        <f>AVERAGE(E322:E325)</f>
        <v>1.5</v>
      </c>
      <c r="F326" s="489">
        <f>AVERAGE(F322:F325)</f>
        <v>8.049999999999999</v>
      </c>
    </row>
    <row r="327" spans="1:6" ht="14.25" hidden="1" thickBot="1" thickTop="1">
      <c r="A327" s="494">
        <v>35038</v>
      </c>
      <c r="B327" s="487">
        <v>0.356</v>
      </c>
      <c r="C327" s="488">
        <v>50</v>
      </c>
      <c r="D327" s="488">
        <v>518</v>
      </c>
      <c r="E327" s="489">
        <v>1</v>
      </c>
      <c r="F327" s="489">
        <v>7.9</v>
      </c>
    </row>
    <row r="328" spans="1:6" ht="14.25" hidden="1" thickBot="1" thickTop="1">
      <c r="A328" s="494">
        <v>35045</v>
      </c>
      <c r="B328" s="487">
        <v>0.38</v>
      </c>
      <c r="C328" s="488">
        <v>80</v>
      </c>
      <c r="D328" s="488">
        <v>575</v>
      </c>
      <c r="E328" s="489">
        <v>0</v>
      </c>
      <c r="F328" s="489">
        <v>8</v>
      </c>
    </row>
    <row r="329" spans="1:6" ht="14.25" hidden="1" thickBot="1" thickTop="1">
      <c r="A329" s="494">
        <v>35052</v>
      </c>
      <c r="B329" s="487">
        <v>0.268</v>
      </c>
      <c r="C329" s="488">
        <v>110</v>
      </c>
      <c r="D329" s="488">
        <v>546</v>
      </c>
      <c r="E329" s="489">
        <v>0</v>
      </c>
      <c r="F329" s="489">
        <v>8.2</v>
      </c>
    </row>
    <row r="330" spans="1:6" ht="14.25" hidden="1" thickBot="1" thickTop="1">
      <c r="A330" s="494">
        <v>35059</v>
      </c>
      <c r="B330" s="487">
        <v>0.348</v>
      </c>
      <c r="C330" s="488">
        <v>50</v>
      </c>
      <c r="D330" s="488">
        <v>553</v>
      </c>
      <c r="E330" s="489">
        <v>2</v>
      </c>
      <c r="F330" s="489">
        <v>7.9</v>
      </c>
    </row>
    <row r="331" spans="1:6" ht="14.25" thickBot="1" thickTop="1">
      <c r="A331" s="494">
        <v>35034</v>
      </c>
      <c r="B331" s="487">
        <f>AVERAGE(B327:B330)</f>
        <v>0.33799999999999997</v>
      </c>
      <c r="C331" s="488">
        <f>AVERAGE(C327:C330)</f>
        <v>72.5</v>
      </c>
      <c r="D331" s="488">
        <f>AVERAGE(D327:D330)</f>
        <v>548</v>
      </c>
      <c r="E331" s="489">
        <f>AVERAGE(E327:E330)</f>
        <v>0.75</v>
      </c>
      <c r="F331" s="489">
        <f>AVERAGE(F327:F330)</f>
        <v>8</v>
      </c>
    </row>
    <row r="332" spans="1:6" ht="14.25" thickBot="1" thickTop="1">
      <c r="A332" s="490" t="s">
        <v>95</v>
      </c>
      <c r="B332" s="491">
        <f>AVERAGE(B256:B331)</f>
        <v>0.45239285714285743</v>
      </c>
      <c r="C332" s="492">
        <f>AVERAGE(C256:C331)</f>
        <v>81.79230769230769</v>
      </c>
      <c r="D332" s="492">
        <f>AVERAGE(D256:D331)</f>
        <v>535.2884615384615</v>
      </c>
      <c r="E332" s="493">
        <f>AVERAGE(E256:E331)</f>
        <v>1.3800000000000001</v>
      </c>
      <c r="F332" s="493">
        <f>AVERAGE(F256:F331)</f>
        <v>8.116615384615383</v>
      </c>
    </row>
    <row r="333" ht="14.25" thickBot="1" thickTop="1"/>
    <row r="334" spans="1:6" ht="14.25" thickBot="1" thickTop="1">
      <c r="A334" s="479" t="s">
        <v>90</v>
      </c>
      <c r="B334" s="480" t="s">
        <v>91</v>
      </c>
      <c r="C334" s="481" t="s">
        <v>92</v>
      </c>
      <c r="D334" s="481" t="s">
        <v>66</v>
      </c>
      <c r="E334" s="482" t="s">
        <v>3</v>
      </c>
      <c r="F334" s="482" t="s">
        <v>2</v>
      </c>
    </row>
    <row r="335" spans="1:6" ht="15" customHeight="1" thickBot="1" thickTop="1">
      <c r="A335" s="484"/>
      <c r="B335" s="480" t="s">
        <v>93</v>
      </c>
      <c r="C335" s="481" t="s">
        <v>94</v>
      </c>
      <c r="D335" s="481" t="s">
        <v>93</v>
      </c>
      <c r="E335" s="482" t="s">
        <v>93</v>
      </c>
      <c r="F335" s="482"/>
    </row>
    <row r="336" spans="1:6" ht="14.25" thickBot="1" thickTop="1">
      <c r="A336" s="494">
        <v>35065</v>
      </c>
      <c r="B336" s="487">
        <v>0.38</v>
      </c>
      <c r="C336" s="488">
        <v>92</v>
      </c>
      <c r="D336" s="488">
        <v>553</v>
      </c>
      <c r="E336" s="489">
        <v>1.2</v>
      </c>
      <c r="F336" s="489">
        <v>8</v>
      </c>
    </row>
    <row r="337" spans="1:6" ht="15" customHeight="1" thickBot="1" thickTop="1">
      <c r="A337" s="494">
        <v>35096</v>
      </c>
      <c r="B337" s="487">
        <v>0.44</v>
      </c>
      <c r="C337" s="488">
        <v>113</v>
      </c>
      <c r="D337" s="488">
        <v>533</v>
      </c>
      <c r="E337" s="489">
        <v>3.3</v>
      </c>
      <c r="F337" s="489">
        <v>8.5</v>
      </c>
    </row>
    <row r="338" spans="1:6" ht="14.25" thickBot="1" thickTop="1">
      <c r="A338" s="494">
        <v>35125</v>
      </c>
      <c r="B338" s="487">
        <v>0.62</v>
      </c>
      <c r="C338" s="488">
        <v>104</v>
      </c>
      <c r="D338" s="488">
        <v>527</v>
      </c>
      <c r="E338" s="489">
        <v>2</v>
      </c>
      <c r="F338" s="489">
        <v>8.3</v>
      </c>
    </row>
    <row r="339" spans="1:6" ht="14.25" thickBot="1" thickTop="1">
      <c r="A339" s="494">
        <v>35156</v>
      </c>
      <c r="B339" s="487">
        <v>0.75</v>
      </c>
      <c r="C339" s="488">
        <v>218</v>
      </c>
      <c r="D339" s="488">
        <v>578</v>
      </c>
      <c r="E339" s="489">
        <v>2.4</v>
      </c>
      <c r="F339" s="489">
        <v>8.1</v>
      </c>
    </row>
    <row r="340" spans="1:6" ht="14.25" thickBot="1" thickTop="1">
      <c r="A340" s="494">
        <v>35186</v>
      </c>
      <c r="B340" s="487">
        <v>0.59</v>
      </c>
      <c r="C340" s="488">
        <v>130</v>
      </c>
      <c r="D340" s="488">
        <v>598</v>
      </c>
      <c r="E340" s="489">
        <v>3.3</v>
      </c>
      <c r="F340" s="489">
        <v>8.2</v>
      </c>
    </row>
    <row r="341" spans="1:6" ht="14.25" thickBot="1" thickTop="1">
      <c r="A341" s="494">
        <v>35217</v>
      </c>
      <c r="B341" s="487">
        <v>0.6</v>
      </c>
      <c r="C341" s="488">
        <v>115</v>
      </c>
      <c r="D341" s="488">
        <v>599</v>
      </c>
      <c r="E341" s="489">
        <v>3.8</v>
      </c>
      <c r="F341" s="489">
        <v>8.3</v>
      </c>
    </row>
    <row r="342" spans="1:6" ht="14.25" thickBot="1" thickTop="1">
      <c r="A342" s="494">
        <v>35247</v>
      </c>
      <c r="B342" s="487">
        <v>0.59</v>
      </c>
      <c r="C342" s="488">
        <v>94</v>
      </c>
      <c r="D342" s="488">
        <v>576</v>
      </c>
      <c r="E342" s="489">
        <v>1</v>
      </c>
      <c r="F342" s="489">
        <v>8.1</v>
      </c>
    </row>
    <row r="343" spans="1:6" ht="14.25" thickBot="1" thickTop="1">
      <c r="A343" s="494">
        <v>35278</v>
      </c>
      <c r="B343" s="487">
        <v>0.47</v>
      </c>
      <c r="C343" s="488">
        <v>118</v>
      </c>
      <c r="D343" s="488">
        <v>552</v>
      </c>
      <c r="E343" s="489">
        <v>3</v>
      </c>
      <c r="F343" s="489">
        <v>8.1</v>
      </c>
    </row>
    <row r="344" spans="1:6" ht="14.25" thickBot="1" thickTop="1">
      <c r="A344" s="494">
        <v>35309</v>
      </c>
      <c r="B344" s="487">
        <v>0.53</v>
      </c>
      <c r="C344" s="488">
        <v>150</v>
      </c>
      <c r="D344" s="488">
        <v>563</v>
      </c>
      <c r="E344" s="489">
        <v>5.3</v>
      </c>
      <c r="F344" s="489">
        <v>8</v>
      </c>
    </row>
    <row r="345" spans="1:6" ht="14.25" thickBot="1" thickTop="1">
      <c r="A345" s="494">
        <v>35339</v>
      </c>
      <c r="B345" s="487">
        <v>0.54</v>
      </c>
      <c r="C345" s="488">
        <v>168</v>
      </c>
      <c r="D345" s="488">
        <v>585</v>
      </c>
      <c r="E345" s="489">
        <v>2.3</v>
      </c>
      <c r="F345" s="489">
        <v>8.1</v>
      </c>
    </row>
    <row r="346" spans="1:6" ht="14.25" thickBot="1" thickTop="1">
      <c r="A346" s="494">
        <v>35370</v>
      </c>
      <c r="B346" s="487">
        <v>0.49</v>
      </c>
      <c r="C346" s="488">
        <v>95</v>
      </c>
      <c r="D346" s="488">
        <v>575</v>
      </c>
      <c r="E346" s="489">
        <v>3.3</v>
      </c>
      <c r="F346" s="489">
        <v>8.1</v>
      </c>
    </row>
    <row r="347" spans="1:6" ht="14.25" thickBot="1" thickTop="1">
      <c r="A347" s="494">
        <v>35400</v>
      </c>
      <c r="B347" s="487">
        <v>0.41</v>
      </c>
      <c r="C347" s="488">
        <v>90</v>
      </c>
      <c r="D347" s="488">
        <v>540</v>
      </c>
      <c r="E347" s="489">
        <v>0.4</v>
      </c>
      <c r="F347" s="489">
        <v>7.8</v>
      </c>
    </row>
    <row r="348" spans="1:6" ht="14.25" thickBot="1" thickTop="1">
      <c r="A348" s="490" t="s">
        <v>95</v>
      </c>
      <c r="B348" s="491">
        <f>AVERAGE(B336:B347)</f>
        <v>0.5341666666666667</v>
      </c>
      <c r="C348" s="492">
        <f>AVERAGE(C336:C347)</f>
        <v>123.91666666666667</v>
      </c>
      <c r="D348" s="492">
        <f>AVERAGE(D336:D347)</f>
        <v>564.9166666666666</v>
      </c>
      <c r="E348" s="493">
        <f>AVERAGE(E336:E347)</f>
        <v>2.6083333333333334</v>
      </c>
      <c r="F348" s="493">
        <f>AVERAGE(F336:F347)</f>
        <v>8.133333333333331</v>
      </c>
    </row>
    <row r="349" ht="13.5" thickTop="1"/>
  </sheetData>
  <printOptions horizontalCentered="1"/>
  <pageMargins left="0.5905511811023623" right="0.5905511811023623" top="0.7874015748031497" bottom="0.5905511811023623" header="0.5118110236220472" footer="0.5118110236220472"/>
  <pageSetup horizontalDpi="360" verticalDpi="36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6"/>
  <dimension ref="A1:O37"/>
  <sheetViews>
    <sheetView workbookViewId="0" topLeftCell="D1">
      <selection activeCell="F13" sqref="F13"/>
    </sheetView>
  </sheetViews>
  <sheetFormatPr defaultColWidth="9.77734375" defaultRowHeight="15.75"/>
  <cols>
    <col min="1" max="1" width="2.6640625" style="172" customWidth="1"/>
    <col min="2" max="2" width="14.10546875" style="168" customWidth="1"/>
    <col min="3" max="3" width="6.4453125" style="241" customWidth="1"/>
    <col min="4" max="4" width="6.4453125" style="168" customWidth="1"/>
    <col min="5" max="5" width="6.4453125" style="242" customWidth="1"/>
    <col min="6" max="6" width="6.4453125" style="168" customWidth="1"/>
    <col min="7" max="7" width="6.4453125" style="242" customWidth="1"/>
    <col min="8" max="8" width="6.4453125" style="168" customWidth="1"/>
    <col min="9" max="9" width="6.4453125" style="242" customWidth="1"/>
    <col min="10" max="10" width="6.4453125" style="2" customWidth="1"/>
    <col min="11" max="11" width="6.4453125" style="241" customWidth="1"/>
    <col min="12" max="12" width="6.4453125" style="168" customWidth="1"/>
    <col min="13" max="13" width="6.4453125" style="241" customWidth="1"/>
    <col min="14" max="14" width="6.4453125" style="168" customWidth="1"/>
    <col min="15" max="16384" width="5.77734375" style="168" customWidth="1"/>
  </cols>
  <sheetData>
    <row r="1" spans="1:14" ht="15">
      <c r="A1" s="162"/>
      <c r="B1" s="163"/>
      <c r="C1" s="164"/>
      <c r="D1" s="163"/>
      <c r="E1" s="165"/>
      <c r="F1" s="163"/>
      <c r="G1" s="165"/>
      <c r="H1" s="163"/>
      <c r="I1" s="165"/>
      <c r="J1" s="166"/>
      <c r="K1" s="164"/>
      <c r="L1" s="163"/>
      <c r="M1" s="164"/>
      <c r="N1" s="167"/>
    </row>
    <row r="2" spans="1:14" ht="15">
      <c r="A2" s="169"/>
      <c r="B2" s="170" t="s">
        <v>28</v>
      </c>
      <c r="C2" s="171"/>
      <c r="D2" s="172"/>
      <c r="E2" s="173"/>
      <c r="F2" s="172"/>
      <c r="G2" s="173"/>
      <c r="H2" s="172"/>
      <c r="I2" s="173"/>
      <c r="J2" s="3"/>
      <c r="K2" s="19"/>
      <c r="L2" s="174"/>
      <c r="M2" s="19"/>
      <c r="N2" s="1"/>
    </row>
    <row r="3" spans="1:14" ht="15">
      <c r="A3" s="169"/>
      <c r="B3" s="170" t="s">
        <v>18</v>
      </c>
      <c r="C3" s="175"/>
      <c r="D3" s="172"/>
      <c r="E3" s="173"/>
      <c r="F3" s="172"/>
      <c r="G3" s="173"/>
      <c r="H3" s="172"/>
      <c r="I3" s="173"/>
      <c r="J3" s="3"/>
      <c r="K3" s="19"/>
      <c r="L3" s="174"/>
      <c r="M3" s="19"/>
      <c r="N3" s="1"/>
    </row>
    <row r="4" spans="1:14" ht="17.25">
      <c r="A4" s="169"/>
      <c r="B4" s="174"/>
      <c r="C4" s="176"/>
      <c r="D4" s="172"/>
      <c r="E4" s="173"/>
      <c r="F4" s="172"/>
      <c r="G4" s="173"/>
      <c r="H4" s="172"/>
      <c r="I4" s="173"/>
      <c r="J4" s="3"/>
      <c r="K4" s="19"/>
      <c r="L4" s="177"/>
      <c r="M4" s="19"/>
      <c r="N4" s="1"/>
    </row>
    <row r="5" spans="1:14" ht="17.25">
      <c r="A5" s="169"/>
      <c r="B5" s="178" t="s">
        <v>23</v>
      </c>
      <c r="C5" s="179"/>
      <c r="D5" s="172"/>
      <c r="E5" s="173"/>
      <c r="F5" s="172"/>
      <c r="G5" s="173"/>
      <c r="H5" s="172"/>
      <c r="I5" s="173"/>
      <c r="J5" s="3"/>
      <c r="K5" s="19"/>
      <c r="L5" s="174"/>
      <c r="M5" s="19"/>
      <c r="N5" s="1"/>
    </row>
    <row r="6" spans="1:14" ht="17.25">
      <c r="A6" s="169"/>
      <c r="B6" s="180"/>
      <c r="C6" s="179"/>
      <c r="D6" s="172"/>
      <c r="E6" s="173"/>
      <c r="F6" s="172"/>
      <c r="G6" s="173"/>
      <c r="H6" s="172"/>
      <c r="I6" s="173"/>
      <c r="J6" s="3"/>
      <c r="K6" s="19"/>
      <c r="L6" s="174"/>
      <c r="M6" s="19"/>
      <c r="N6" s="1"/>
    </row>
    <row r="7" spans="1:14" ht="18">
      <c r="A7" s="169"/>
      <c r="B7" s="60" t="s">
        <v>61</v>
      </c>
      <c r="C7" s="175"/>
      <c r="D7" s="172"/>
      <c r="E7" s="173"/>
      <c r="F7" s="172"/>
      <c r="G7" s="173"/>
      <c r="H7" s="172"/>
      <c r="I7" s="173"/>
      <c r="J7" s="3"/>
      <c r="K7" s="19"/>
      <c r="L7" s="172"/>
      <c r="M7" s="19"/>
      <c r="N7" s="1"/>
    </row>
    <row r="8" spans="1:14" ht="30">
      <c r="A8" s="169"/>
      <c r="B8" s="172"/>
      <c r="C8" s="19"/>
      <c r="D8" s="182"/>
      <c r="E8" s="183"/>
      <c r="F8" s="182"/>
      <c r="G8" s="183"/>
      <c r="H8" s="182"/>
      <c r="I8" s="173"/>
      <c r="J8" s="3"/>
      <c r="K8" s="19"/>
      <c r="L8" s="172"/>
      <c r="M8" s="19"/>
      <c r="N8" s="1"/>
    </row>
    <row r="9" spans="1:14" ht="15">
      <c r="A9" s="169"/>
      <c r="B9" s="174" t="s">
        <v>32</v>
      </c>
      <c r="C9" s="19"/>
      <c r="D9" s="172"/>
      <c r="E9" s="173"/>
      <c r="F9" s="172"/>
      <c r="G9" s="173"/>
      <c r="H9" s="172"/>
      <c r="I9" s="173"/>
      <c r="J9" s="3"/>
      <c r="K9" s="19"/>
      <c r="L9" s="184"/>
      <c r="M9" s="104" t="s">
        <v>62</v>
      </c>
      <c r="N9" s="185"/>
    </row>
    <row r="10" spans="1:15" s="195" customFormat="1" ht="15">
      <c r="A10" s="169"/>
      <c r="B10" s="186" t="s">
        <v>27</v>
      </c>
      <c r="C10" s="187" t="s">
        <v>34</v>
      </c>
      <c r="D10" s="188"/>
      <c r="E10" s="189" t="s">
        <v>35</v>
      </c>
      <c r="F10" s="190"/>
      <c r="G10" s="191" t="s">
        <v>36</v>
      </c>
      <c r="H10" s="192"/>
      <c r="I10" s="189" t="s">
        <v>37</v>
      </c>
      <c r="J10" s="189"/>
      <c r="K10" s="193" t="s">
        <v>38</v>
      </c>
      <c r="L10" s="192"/>
      <c r="M10" s="191" t="s">
        <v>39</v>
      </c>
      <c r="N10" s="194"/>
      <c r="O10" s="168"/>
    </row>
    <row r="11" spans="1:15" s="201" customFormat="1" ht="18">
      <c r="A11" s="196"/>
      <c r="B11" s="197" t="s">
        <v>22</v>
      </c>
      <c r="C11" s="198" t="s">
        <v>12</v>
      </c>
      <c r="D11" s="199" t="s">
        <v>14</v>
      </c>
      <c r="E11" s="198" t="s">
        <v>12</v>
      </c>
      <c r="F11" s="199" t="s">
        <v>14</v>
      </c>
      <c r="G11" s="198" t="s">
        <v>12</v>
      </c>
      <c r="H11" s="199" t="s">
        <v>14</v>
      </c>
      <c r="I11" s="198" t="s">
        <v>12</v>
      </c>
      <c r="J11" s="199" t="s">
        <v>14</v>
      </c>
      <c r="K11" s="198" t="s">
        <v>12</v>
      </c>
      <c r="L11" s="199" t="s">
        <v>14</v>
      </c>
      <c r="M11" s="198" t="s">
        <v>12</v>
      </c>
      <c r="N11" s="200" t="s">
        <v>14</v>
      </c>
      <c r="O11" s="2"/>
    </row>
    <row r="12" spans="1:15" s="204" customFormat="1" ht="15">
      <c r="A12" s="196"/>
      <c r="B12" s="202" t="s">
        <v>40</v>
      </c>
      <c r="C12" s="69" t="s">
        <v>24</v>
      </c>
      <c r="D12" s="70" t="s">
        <v>25</v>
      </c>
      <c r="E12" s="69" t="s">
        <v>24</v>
      </c>
      <c r="F12" s="70" t="s">
        <v>25</v>
      </c>
      <c r="G12" s="69" t="s">
        <v>24</v>
      </c>
      <c r="H12" s="70" t="s">
        <v>25</v>
      </c>
      <c r="I12" s="69" t="s">
        <v>24</v>
      </c>
      <c r="J12" s="70" t="s">
        <v>25</v>
      </c>
      <c r="K12" s="69" t="s">
        <v>24</v>
      </c>
      <c r="L12" s="70" t="s">
        <v>25</v>
      </c>
      <c r="M12" s="69" t="s">
        <v>24</v>
      </c>
      <c r="N12" s="203" t="s">
        <v>25</v>
      </c>
      <c r="O12" s="3"/>
    </row>
    <row r="13" spans="1:15" s="201" customFormat="1" ht="15">
      <c r="A13" s="196"/>
      <c r="B13" s="51"/>
      <c r="C13" s="61">
        <v>1.879</v>
      </c>
      <c r="D13" s="16">
        <v>120</v>
      </c>
      <c r="E13" s="61">
        <v>0.917</v>
      </c>
      <c r="F13" s="16">
        <v>130</v>
      </c>
      <c r="G13" s="61">
        <v>0.881</v>
      </c>
      <c r="H13" s="16">
        <v>80</v>
      </c>
      <c r="I13" s="61">
        <v>0.357</v>
      </c>
      <c r="J13" s="16">
        <v>140</v>
      </c>
      <c r="K13" s="61">
        <v>0.727</v>
      </c>
      <c r="L13" s="16">
        <v>290</v>
      </c>
      <c r="M13" s="61">
        <v>0.969</v>
      </c>
      <c r="N13" s="205">
        <v>360</v>
      </c>
      <c r="O13" s="2"/>
    </row>
    <row r="14" spans="1:15" s="201" customFormat="1" ht="15">
      <c r="A14" s="196"/>
      <c r="B14" s="51"/>
      <c r="C14" s="61">
        <v>1.187</v>
      </c>
      <c r="D14" s="16">
        <v>110</v>
      </c>
      <c r="E14" s="61">
        <v>0.667</v>
      </c>
      <c r="F14" s="16">
        <v>150</v>
      </c>
      <c r="G14" s="61">
        <v>0.961</v>
      </c>
      <c r="H14" s="16">
        <v>120</v>
      </c>
      <c r="I14" s="61">
        <v>0.56</v>
      </c>
      <c r="J14" s="16">
        <v>230</v>
      </c>
      <c r="K14" s="61">
        <v>0.798</v>
      </c>
      <c r="L14" s="16">
        <v>550</v>
      </c>
      <c r="M14" s="61">
        <v>0.884</v>
      </c>
      <c r="N14" s="205">
        <v>350</v>
      </c>
      <c r="O14" s="2"/>
    </row>
    <row r="15" spans="1:15" s="201" customFormat="1" ht="15">
      <c r="A15" s="196"/>
      <c r="B15" s="51"/>
      <c r="C15" s="61">
        <v>0.413</v>
      </c>
      <c r="D15" s="16">
        <v>80</v>
      </c>
      <c r="E15" s="61">
        <v>0.415</v>
      </c>
      <c r="F15" s="16">
        <v>80</v>
      </c>
      <c r="G15" s="61">
        <v>1.2</v>
      </c>
      <c r="H15" s="16">
        <v>130</v>
      </c>
      <c r="I15" s="61">
        <v>0.965</v>
      </c>
      <c r="J15" s="16">
        <v>390</v>
      </c>
      <c r="K15" s="61">
        <v>0.773</v>
      </c>
      <c r="L15" s="16">
        <v>590</v>
      </c>
      <c r="M15" s="61">
        <v>0.863</v>
      </c>
      <c r="N15" s="205">
        <v>290</v>
      </c>
      <c r="O15" s="2"/>
    </row>
    <row r="16" spans="1:15" s="201" customFormat="1" ht="15">
      <c r="A16" s="196"/>
      <c r="B16" s="51"/>
      <c r="C16" s="61">
        <v>0.396</v>
      </c>
      <c r="D16" s="16">
        <v>70</v>
      </c>
      <c r="E16" s="61">
        <v>1.06</v>
      </c>
      <c r="F16" s="16">
        <v>110</v>
      </c>
      <c r="G16" s="61">
        <v>1.07</v>
      </c>
      <c r="H16" s="16">
        <v>110</v>
      </c>
      <c r="I16" s="61">
        <v>0.598</v>
      </c>
      <c r="J16" s="16">
        <v>190</v>
      </c>
      <c r="K16" s="61">
        <v>1.06</v>
      </c>
      <c r="L16" s="16">
        <v>790</v>
      </c>
      <c r="M16" s="61">
        <v>0.771</v>
      </c>
      <c r="N16" s="205">
        <v>220</v>
      </c>
      <c r="O16" s="2"/>
    </row>
    <row r="17" spans="1:15" s="201" customFormat="1" ht="15.75" thickBot="1">
      <c r="A17" s="196"/>
      <c r="B17" s="51"/>
      <c r="C17" s="61">
        <v>0.386</v>
      </c>
      <c r="D17" s="16">
        <v>110</v>
      </c>
      <c r="E17" s="61"/>
      <c r="F17" s="16"/>
      <c r="G17" s="61"/>
      <c r="H17" s="16"/>
      <c r="I17" s="61">
        <v>0.714</v>
      </c>
      <c r="J17" s="16">
        <v>130</v>
      </c>
      <c r="K17" s="61"/>
      <c r="L17" s="16"/>
      <c r="M17" s="61"/>
      <c r="N17" s="205"/>
      <c r="O17" s="2"/>
    </row>
    <row r="18" spans="1:15" s="211" customFormat="1" ht="16.5" thickBot="1" thickTop="1">
      <c r="A18" s="206"/>
      <c r="B18" s="270" t="s">
        <v>0</v>
      </c>
      <c r="C18" s="271">
        <v>0.01</v>
      </c>
      <c r="D18" s="272">
        <v>20</v>
      </c>
      <c r="E18" s="271">
        <v>0.01</v>
      </c>
      <c r="F18" s="272">
        <v>20</v>
      </c>
      <c r="G18" s="271">
        <v>0.01</v>
      </c>
      <c r="H18" s="272">
        <v>20</v>
      </c>
      <c r="I18" s="271">
        <v>0.01</v>
      </c>
      <c r="J18" s="272">
        <v>20</v>
      </c>
      <c r="K18" s="271">
        <v>0.01</v>
      </c>
      <c r="L18" s="272">
        <v>20</v>
      </c>
      <c r="M18" s="271">
        <v>0.01</v>
      </c>
      <c r="N18" s="273">
        <v>20</v>
      </c>
      <c r="O18" s="210"/>
    </row>
    <row r="19" spans="1:15" s="201" customFormat="1" ht="15.75" thickTop="1">
      <c r="A19" s="196"/>
      <c r="B19" s="216" t="s">
        <v>19</v>
      </c>
      <c r="C19" s="53">
        <f>AVERAGEA(C13:C17)</f>
        <v>0.8521999999999998</v>
      </c>
      <c r="D19" s="52">
        <f aca="true" t="shared" si="0" ref="D19:I19">AVERAGEA(D13:D17)</f>
        <v>98</v>
      </c>
      <c r="E19" s="53">
        <f>AVERAGEA(E13:E17)</f>
        <v>0.76475</v>
      </c>
      <c r="F19" s="52">
        <f t="shared" si="0"/>
        <v>117.5</v>
      </c>
      <c r="G19" s="53">
        <f>AVERAGEA(G13:G17)</f>
        <v>1.028</v>
      </c>
      <c r="H19" s="52">
        <f t="shared" si="0"/>
        <v>110</v>
      </c>
      <c r="I19" s="53">
        <f t="shared" si="0"/>
        <v>0.6388</v>
      </c>
      <c r="J19" s="52">
        <f>AVERAGEA(J13:J17)</f>
        <v>216</v>
      </c>
      <c r="K19" s="53">
        <f>AVERAGEA(K13:K17)</f>
        <v>0.8395</v>
      </c>
      <c r="L19" s="52">
        <f>AVERAGEA(L13:L17)</f>
        <v>555</v>
      </c>
      <c r="M19" s="53">
        <f>AVERAGEA(M13:M17)</f>
        <v>0.87175</v>
      </c>
      <c r="N19" s="274">
        <f>AVERAGEA(N13:N17)</f>
        <v>305</v>
      </c>
      <c r="O19" s="2"/>
    </row>
    <row r="20" spans="1:15" s="201" customFormat="1" ht="15">
      <c r="A20" s="196"/>
      <c r="B20" s="218" t="s">
        <v>20</v>
      </c>
      <c r="C20" s="11">
        <f>MINA(C13:C17)</f>
        <v>0.386</v>
      </c>
      <c r="D20" s="20">
        <f aca="true" t="shared" si="1" ref="D20:I20">MINA(D13:D17)</f>
        <v>70</v>
      </c>
      <c r="E20" s="11">
        <f>MINA(E13:E17)</f>
        <v>0.415</v>
      </c>
      <c r="F20" s="20">
        <f t="shared" si="1"/>
        <v>80</v>
      </c>
      <c r="G20" s="11">
        <f>MINA(G13:G17)</f>
        <v>0.881</v>
      </c>
      <c r="H20" s="20">
        <f t="shared" si="1"/>
        <v>80</v>
      </c>
      <c r="I20" s="11">
        <f t="shared" si="1"/>
        <v>0.357</v>
      </c>
      <c r="J20" s="20">
        <f>MINA(J13:J17)</f>
        <v>130</v>
      </c>
      <c r="K20" s="11">
        <f>MINA(K13:K17)</f>
        <v>0.727</v>
      </c>
      <c r="L20" s="20">
        <f>MINA(L13:L17)</f>
        <v>290</v>
      </c>
      <c r="M20" s="11">
        <f>MINA(M13:M17)</f>
        <v>0.771</v>
      </c>
      <c r="N20" s="217">
        <f>MINA(N13:N17)</f>
        <v>220</v>
      </c>
      <c r="O20" s="2"/>
    </row>
    <row r="21" spans="1:15" s="201" customFormat="1" ht="15">
      <c r="A21" s="196"/>
      <c r="B21" s="202" t="s">
        <v>21</v>
      </c>
      <c r="C21" s="11">
        <f>MAXA(C13:C17)</f>
        <v>1.879</v>
      </c>
      <c r="D21" s="20">
        <f aca="true" t="shared" si="2" ref="D21:I21">MAXA(D13:D17)</f>
        <v>120</v>
      </c>
      <c r="E21" s="11">
        <f>MAXA(E13:E17)</f>
        <v>1.06</v>
      </c>
      <c r="F21" s="20">
        <f t="shared" si="2"/>
        <v>150</v>
      </c>
      <c r="G21" s="11">
        <f>MAXA(G13:G17)</f>
        <v>1.2</v>
      </c>
      <c r="H21" s="20">
        <f t="shared" si="2"/>
        <v>130</v>
      </c>
      <c r="I21" s="11">
        <f t="shared" si="2"/>
        <v>0.965</v>
      </c>
      <c r="J21" s="20">
        <f>MAXA(J13:J17)</f>
        <v>390</v>
      </c>
      <c r="K21" s="11">
        <f>MAXA(K13:K17)</f>
        <v>1.06</v>
      </c>
      <c r="L21" s="20">
        <f>MAXA(L13:L17)</f>
        <v>790</v>
      </c>
      <c r="M21" s="11">
        <f>MAXA(M13:M17)</f>
        <v>0.969</v>
      </c>
      <c r="N21" s="217">
        <f>MAXA(N13:N17)</f>
        <v>360</v>
      </c>
      <c r="O21" s="2"/>
    </row>
    <row r="22" spans="1:15" s="201" customFormat="1" ht="17.25" customHeight="1">
      <c r="A22" s="196"/>
      <c r="B22" s="219"/>
      <c r="C22" s="220"/>
      <c r="D22" s="221"/>
      <c r="E22" s="222"/>
      <c r="F22" s="221"/>
      <c r="G22" s="222"/>
      <c r="H22" s="221"/>
      <c r="I22" s="222"/>
      <c r="J22" s="221"/>
      <c r="K22" s="220"/>
      <c r="L22" s="221"/>
      <c r="M22" s="220"/>
      <c r="N22" s="223"/>
      <c r="O22" s="2"/>
    </row>
    <row r="23" spans="1:15" s="201" customFormat="1" ht="15">
      <c r="A23" s="196"/>
      <c r="B23" s="186" t="s">
        <v>27</v>
      </c>
      <c r="C23" s="224" t="s">
        <v>41</v>
      </c>
      <c r="D23" s="192"/>
      <c r="E23" s="225" t="s">
        <v>42</v>
      </c>
      <c r="F23" s="190"/>
      <c r="G23" s="224" t="s">
        <v>43</v>
      </c>
      <c r="H23" s="192"/>
      <c r="I23" s="224" t="s">
        <v>44</v>
      </c>
      <c r="J23" s="224"/>
      <c r="K23" s="226" t="s">
        <v>45</v>
      </c>
      <c r="L23" s="225"/>
      <c r="M23" s="226" t="s">
        <v>46</v>
      </c>
      <c r="N23" s="227"/>
      <c r="O23" s="2"/>
    </row>
    <row r="24" spans="1:15" s="201" customFormat="1" ht="18">
      <c r="A24" s="196"/>
      <c r="B24" s="197" t="s">
        <v>22</v>
      </c>
      <c r="C24" s="198" t="s">
        <v>12</v>
      </c>
      <c r="D24" s="199" t="s">
        <v>14</v>
      </c>
      <c r="E24" s="198" t="s">
        <v>12</v>
      </c>
      <c r="F24" s="199" t="s">
        <v>14</v>
      </c>
      <c r="G24" s="198" t="s">
        <v>12</v>
      </c>
      <c r="H24" s="199" t="s">
        <v>14</v>
      </c>
      <c r="I24" s="198" t="s">
        <v>12</v>
      </c>
      <c r="J24" s="199" t="s">
        <v>14</v>
      </c>
      <c r="K24" s="198" t="s">
        <v>12</v>
      </c>
      <c r="L24" s="199" t="s">
        <v>14</v>
      </c>
      <c r="M24" s="198" t="s">
        <v>12</v>
      </c>
      <c r="N24" s="200" t="s">
        <v>14</v>
      </c>
      <c r="O24" s="2"/>
    </row>
    <row r="25" spans="1:15" s="204" customFormat="1" ht="15">
      <c r="A25" s="196"/>
      <c r="B25" s="202" t="s">
        <v>40</v>
      </c>
      <c r="C25" s="69" t="s">
        <v>24</v>
      </c>
      <c r="D25" s="70" t="s">
        <v>25</v>
      </c>
      <c r="E25" s="69" t="s">
        <v>24</v>
      </c>
      <c r="F25" s="70" t="s">
        <v>25</v>
      </c>
      <c r="G25" s="69" t="s">
        <v>24</v>
      </c>
      <c r="H25" s="70" t="s">
        <v>25</v>
      </c>
      <c r="I25" s="69" t="s">
        <v>24</v>
      </c>
      <c r="J25" s="70" t="s">
        <v>25</v>
      </c>
      <c r="K25" s="69" t="s">
        <v>24</v>
      </c>
      <c r="L25" s="70" t="s">
        <v>25</v>
      </c>
      <c r="M25" s="69" t="s">
        <v>24</v>
      </c>
      <c r="N25" s="228" t="s">
        <v>25</v>
      </c>
      <c r="O25" s="3"/>
    </row>
    <row r="26" spans="1:15" s="201" customFormat="1" ht="15">
      <c r="A26" s="196"/>
      <c r="B26" s="51"/>
      <c r="C26" s="61">
        <v>0.971</v>
      </c>
      <c r="D26" s="16">
        <v>500</v>
      </c>
      <c r="E26" s="61">
        <v>0.873</v>
      </c>
      <c r="F26" s="16">
        <v>260</v>
      </c>
      <c r="G26" s="61">
        <v>0.773</v>
      </c>
      <c r="H26" s="16">
        <v>380</v>
      </c>
      <c r="I26" s="61">
        <v>0.797</v>
      </c>
      <c r="J26" s="16">
        <v>640</v>
      </c>
      <c r="K26" s="61">
        <v>1.11</v>
      </c>
      <c r="L26" s="16">
        <v>670</v>
      </c>
      <c r="M26" s="61">
        <v>0.5</v>
      </c>
      <c r="N26" s="229">
        <v>930</v>
      </c>
      <c r="O26" s="2"/>
    </row>
    <row r="27" spans="1:15" s="201" customFormat="1" ht="15">
      <c r="A27" s="196"/>
      <c r="B27" s="51"/>
      <c r="C27" s="61">
        <v>0.987</v>
      </c>
      <c r="D27" s="16">
        <v>330</v>
      </c>
      <c r="E27" s="61">
        <v>0.842</v>
      </c>
      <c r="F27" s="16">
        <v>1240</v>
      </c>
      <c r="G27" s="61">
        <v>0.807</v>
      </c>
      <c r="H27" s="16">
        <v>500</v>
      </c>
      <c r="I27" s="61">
        <v>0.723</v>
      </c>
      <c r="J27" s="16">
        <v>560</v>
      </c>
      <c r="K27" s="61">
        <v>0.927</v>
      </c>
      <c r="L27" s="16">
        <v>450</v>
      </c>
      <c r="M27" s="61">
        <v>0.793</v>
      </c>
      <c r="N27" s="229">
        <v>860</v>
      </c>
      <c r="O27" s="2"/>
    </row>
    <row r="28" spans="1:15" s="201" customFormat="1" ht="15">
      <c r="A28" s="196"/>
      <c r="B28" s="51"/>
      <c r="C28" s="61">
        <v>0.915</v>
      </c>
      <c r="D28" s="16">
        <v>540</v>
      </c>
      <c r="E28" s="61">
        <v>0.866</v>
      </c>
      <c r="F28" s="16">
        <v>510</v>
      </c>
      <c r="G28" s="61">
        <v>0.931</v>
      </c>
      <c r="H28" s="16">
        <v>800</v>
      </c>
      <c r="I28" s="61">
        <v>0.555</v>
      </c>
      <c r="J28" s="16">
        <v>330</v>
      </c>
      <c r="K28" s="61">
        <v>0.45</v>
      </c>
      <c r="L28" s="16">
        <v>410</v>
      </c>
      <c r="M28" s="61">
        <v>0.288</v>
      </c>
      <c r="N28" s="229">
        <v>1540</v>
      </c>
      <c r="O28" s="2"/>
    </row>
    <row r="29" spans="1:15" s="201" customFormat="1" ht="15">
      <c r="A29" s="196"/>
      <c r="B29" s="51"/>
      <c r="C29" s="61">
        <v>0.78</v>
      </c>
      <c r="D29" s="16">
        <v>340</v>
      </c>
      <c r="E29" s="61">
        <v>0.897</v>
      </c>
      <c r="F29" s="16">
        <v>390</v>
      </c>
      <c r="G29" s="61">
        <v>0.77</v>
      </c>
      <c r="H29" s="16">
        <v>930</v>
      </c>
      <c r="I29" s="61">
        <v>0.894</v>
      </c>
      <c r="J29" s="16">
        <v>600</v>
      </c>
      <c r="K29" s="61">
        <v>0.989</v>
      </c>
      <c r="L29" s="16">
        <v>730</v>
      </c>
      <c r="M29" s="61">
        <v>0.903</v>
      </c>
      <c r="N29" s="229">
        <v>650</v>
      </c>
      <c r="O29" s="2"/>
    </row>
    <row r="30" spans="1:15" s="201" customFormat="1" ht="15.75" thickBot="1">
      <c r="A30" s="196"/>
      <c r="B30" s="51"/>
      <c r="C30" s="61">
        <v>0.625</v>
      </c>
      <c r="D30" s="16">
        <v>190</v>
      </c>
      <c r="E30" s="61"/>
      <c r="F30" s="16"/>
      <c r="G30" s="61">
        <v>0.528</v>
      </c>
      <c r="H30" s="16">
        <v>670</v>
      </c>
      <c r="I30" s="61"/>
      <c r="J30" s="16"/>
      <c r="K30" s="61"/>
      <c r="L30" s="16"/>
      <c r="M30" s="61">
        <v>0.658</v>
      </c>
      <c r="N30" s="229">
        <v>370</v>
      </c>
      <c r="O30" s="2"/>
    </row>
    <row r="31" spans="1:15" s="211" customFormat="1" ht="16.5" thickBot="1" thickTop="1">
      <c r="A31" s="206"/>
      <c r="B31" s="270" t="s">
        <v>0</v>
      </c>
      <c r="C31" s="271">
        <v>0.01</v>
      </c>
      <c r="D31" s="272">
        <v>20</v>
      </c>
      <c r="E31" s="271">
        <v>0.01</v>
      </c>
      <c r="F31" s="272">
        <v>20</v>
      </c>
      <c r="G31" s="271">
        <v>0.01</v>
      </c>
      <c r="H31" s="272">
        <v>20</v>
      </c>
      <c r="I31" s="271">
        <v>0.01</v>
      </c>
      <c r="J31" s="272">
        <v>20</v>
      </c>
      <c r="K31" s="271">
        <v>0.01</v>
      </c>
      <c r="L31" s="272">
        <v>20</v>
      </c>
      <c r="M31" s="271">
        <v>0.01</v>
      </c>
      <c r="N31" s="275">
        <v>20</v>
      </c>
      <c r="O31" s="210"/>
    </row>
    <row r="32" spans="1:15" s="201" customFormat="1" ht="15.75" thickTop="1">
      <c r="A32" s="196"/>
      <c r="B32" s="216" t="s">
        <v>19</v>
      </c>
      <c r="C32" s="276">
        <f>AVERAGEA(C26:C30)</f>
        <v>0.8556000000000001</v>
      </c>
      <c r="D32" s="52">
        <f>AVERAGEA(D26:D30)</f>
        <v>380</v>
      </c>
      <c r="E32" s="276">
        <f aca="true" t="shared" si="3" ref="E32:L32">AVERAGEA(E26:E30)</f>
        <v>0.8694999999999999</v>
      </c>
      <c r="F32" s="52">
        <f t="shared" si="3"/>
        <v>600</v>
      </c>
      <c r="G32" s="276">
        <f t="shared" si="3"/>
        <v>0.7618</v>
      </c>
      <c r="H32" s="52">
        <f t="shared" si="3"/>
        <v>656</v>
      </c>
      <c r="I32" s="276">
        <f t="shared" si="3"/>
        <v>0.7422500000000001</v>
      </c>
      <c r="J32" s="52">
        <f t="shared" si="3"/>
        <v>532.5</v>
      </c>
      <c r="K32" s="276">
        <f t="shared" si="3"/>
        <v>0.869</v>
      </c>
      <c r="L32" s="52">
        <f t="shared" si="3"/>
        <v>565</v>
      </c>
      <c r="M32" s="276">
        <f>AVERAGEA(M26:M30)</f>
        <v>0.6284</v>
      </c>
      <c r="N32" s="277">
        <f>AVERAGEA(N26:N30)</f>
        <v>870</v>
      </c>
      <c r="O32" s="2"/>
    </row>
    <row r="33" spans="1:15" s="201" customFormat="1" ht="15">
      <c r="A33" s="196"/>
      <c r="B33" s="218" t="s">
        <v>20</v>
      </c>
      <c r="C33" s="231">
        <f>MINA(C26:C30)</f>
        <v>0.625</v>
      </c>
      <c r="D33" s="20">
        <f>MINA(D26:D30)</f>
        <v>190</v>
      </c>
      <c r="E33" s="231">
        <f aca="true" t="shared" si="4" ref="E33:L33">MINA(E26:E30)</f>
        <v>0.842</v>
      </c>
      <c r="F33" s="20">
        <f t="shared" si="4"/>
        <v>260</v>
      </c>
      <c r="G33" s="231">
        <f t="shared" si="4"/>
        <v>0.528</v>
      </c>
      <c r="H33" s="20">
        <f t="shared" si="4"/>
        <v>380</v>
      </c>
      <c r="I33" s="231">
        <f t="shared" si="4"/>
        <v>0.555</v>
      </c>
      <c r="J33" s="20">
        <f t="shared" si="4"/>
        <v>330</v>
      </c>
      <c r="K33" s="231">
        <f t="shared" si="4"/>
        <v>0.45</v>
      </c>
      <c r="L33" s="20">
        <f t="shared" si="4"/>
        <v>410</v>
      </c>
      <c r="M33" s="231">
        <f>MINA(M26:M30)</f>
        <v>0.288</v>
      </c>
      <c r="N33" s="233">
        <f>MINA(N26:N30)</f>
        <v>370</v>
      </c>
      <c r="O33" s="2"/>
    </row>
    <row r="34" spans="1:15" s="201" customFormat="1" ht="15">
      <c r="A34" s="196"/>
      <c r="B34" s="218" t="s">
        <v>21</v>
      </c>
      <c r="C34" s="231">
        <f>MAXA(C26:C30)</f>
        <v>0.987</v>
      </c>
      <c r="D34" s="20">
        <f>MAXA(D26:D30)</f>
        <v>540</v>
      </c>
      <c r="E34" s="231">
        <f aca="true" t="shared" si="5" ref="E34:L34">MAXA(E26:E30)</f>
        <v>0.897</v>
      </c>
      <c r="F34" s="20">
        <f t="shared" si="5"/>
        <v>1240</v>
      </c>
      <c r="G34" s="231">
        <f t="shared" si="5"/>
        <v>0.931</v>
      </c>
      <c r="H34" s="20">
        <f t="shared" si="5"/>
        <v>930</v>
      </c>
      <c r="I34" s="231">
        <f t="shared" si="5"/>
        <v>0.894</v>
      </c>
      <c r="J34" s="20">
        <f t="shared" si="5"/>
        <v>640</v>
      </c>
      <c r="K34" s="231">
        <f t="shared" si="5"/>
        <v>1.11</v>
      </c>
      <c r="L34" s="20">
        <f t="shared" si="5"/>
        <v>730</v>
      </c>
      <c r="M34" s="231">
        <f>MAXA(M26:M30)</f>
        <v>0.903</v>
      </c>
      <c r="N34" s="233">
        <f>MAXA(N26:N30)</f>
        <v>1540</v>
      </c>
      <c r="O34" s="2"/>
    </row>
    <row r="35" spans="1:14" ht="15.75" thickBot="1">
      <c r="A35" s="234"/>
      <c r="B35" s="235" t="s">
        <v>47</v>
      </c>
      <c r="C35" s="236">
        <f>AVERAGE(C13:C17,E13:E17,G13:G17,I13:I17,K13:K17,M13:M17,C26:C30,E26:E30,G26:G30,I26:I30,K26:K30,M26:M30)</f>
        <v>0.804207547169811</v>
      </c>
      <c r="D35" s="237">
        <f>AVERAGE(D13:D17,F13:F17,H13:H17,J13:J17,L13:L17,N13:N17,D26:D30,F26:F30,H26:H30,J26:J30,L26:L30,N26:N30)</f>
        <v>419.62264150943395</v>
      </c>
      <c r="E35" s="236"/>
      <c r="F35" s="237"/>
      <c r="G35" s="236"/>
      <c r="H35" s="237"/>
      <c r="I35" s="236"/>
      <c r="J35" s="237"/>
      <c r="K35" s="236"/>
      <c r="L35" s="237"/>
      <c r="M35" s="236"/>
      <c r="N35" s="238"/>
    </row>
    <row r="36" spans="3:14" ht="15">
      <c r="C36" s="239"/>
      <c r="D36" s="240"/>
      <c r="E36" s="239"/>
      <c r="F36" s="240"/>
      <c r="G36" s="239"/>
      <c r="H36" s="240"/>
      <c r="I36" s="239"/>
      <c r="J36" s="240"/>
      <c r="K36" s="239"/>
      <c r="L36" s="240"/>
      <c r="M36" s="239"/>
      <c r="N36" s="240"/>
    </row>
    <row r="37" spans="3:14" ht="15">
      <c r="C37" s="239"/>
      <c r="D37" s="240"/>
      <c r="E37" s="239"/>
      <c r="F37" s="240"/>
      <c r="G37" s="239"/>
      <c r="H37" s="240"/>
      <c r="I37" s="239"/>
      <c r="J37" s="240"/>
      <c r="K37" s="239"/>
      <c r="L37" s="240"/>
      <c r="M37" s="239"/>
      <c r="N37" s="240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75" r:id="rId1"/>
  <headerFooter alignWithMargins="0">
    <oddHeader>&amp;L
&amp;R&amp;"Times New Roman CE,kurzíva\&amp;16Vyhodnocení vlivu činnosti odštěpného závodu GEAM 
Dolní Rožínka na životní prostředí v roce 2002</oddHeader>
    <oddFooter>&amp;C&amp;"Times New Roman CE,kurzíva\&amp;16Stránka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2"/>
  <dimension ref="A1:O39"/>
  <sheetViews>
    <sheetView workbookViewId="0" topLeftCell="A15">
      <selection activeCell="B26" sqref="B26"/>
    </sheetView>
  </sheetViews>
  <sheetFormatPr defaultColWidth="9.77734375" defaultRowHeight="15.75"/>
  <cols>
    <col min="1" max="1" width="2.3359375" style="26" customWidth="1"/>
    <col min="2" max="2" width="15.21484375" style="24" customWidth="1"/>
    <col min="3" max="3" width="8.10546875" style="129" customWidth="1"/>
    <col min="4" max="4" width="8.10546875" style="24" customWidth="1"/>
    <col min="5" max="5" width="7.6640625" style="24" customWidth="1"/>
    <col min="6" max="6" width="7.5546875" style="24" hidden="1" customWidth="1"/>
    <col min="7" max="7" width="8.21484375" style="48" hidden="1" customWidth="1"/>
    <col min="8" max="8" width="7.5546875" style="39" hidden="1" customWidth="1"/>
    <col min="9" max="11" width="7.88671875" style="24" customWidth="1"/>
    <col min="12" max="12" width="7.99609375" style="24" customWidth="1"/>
    <col min="13" max="13" width="8.88671875" style="24" hidden="1" customWidth="1"/>
    <col min="14" max="16384" width="9.77734375" style="24" customWidth="1"/>
  </cols>
  <sheetData>
    <row r="1" spans="1:13" ht="13.5">
      <c r="A1" s="63"/>
      <c r="B1" s="21"/>
      <c r="C1" s="121"/>
      <c r="D1" s="21"/>
      <c r="E1" s="21"/>
      <c r="F1" s="21"/>
      <c r="G1" s="47"/>
      <c r="H1" s="22"/>
      <c r="I1" s="21"/>
      <c r="J1" s="21"/>
      <c r="K1" s="21"/>
      <c r="L1" s="23"/>
      <c r="M1" s="23"/>
    </row>
    <row r="2" spans="1:13" ht="15">
      <c r="A2" s="29"/>
      <c r="B2" s="170" t="s">
        <v>28</v>
      </c>
      <c r="C2" s="122"/>
      <c r="H2" s="25"/>
      <c r="I2" s="26"/>
      <c r="J2" s="26"/>
      <c r="K2" s="26"/>
      <c r="L2" s="27"/>
      <c r="M2" s="27"/>
    </row>
    <row r="3" spans="1:13" ht="15">
      <c r="A3" s="29"/>
      <c r="B3" s="170" t="s">
        <v>18</v>
      </c>
      <c r="C3" s="123"/>
      <c r="D3" s="26"/>
      <c r="E3" s="26"/>
      <c r="F3" s="26"/>
      <c r="G3" s="49"/>
      <c r="H3" s="25"/>
      <c r="I3" s="26"/>
      <c r="J3" s="26"/>
      <c r="K3" s="26"/>
      <c r="L3" s="27"/>
      <c r="M3" s="28"/>
    </row>
    <row r="4" spans="1:13" ht="17.25">
      <c r="A4" s="29"/>
      <c r="B4" s="174"/>
      <c r="C4" s="124"/>
      <c r="D4" s="26"/>
      <c r="E4" s="26"/>
      <c r="F4" s="26"/>
      <c r="G4" s="49"/>
      <c r="H4" s="30"/>
      <c r="I4" s="26"/>
      <c r="J4" s="26"/>
      <c r="K4" s="26"/>
      <c r="L4" s="27"/>
      <c r="M4" s="28"/>
    </row>
    <row r="5" spans="1:13" ht="17.25">
      <c r="A5" s="29"/>
      <c r="B5" s="178" t="s">
        <v>23</v>
      </c>
      <c r="C5" s="8"/>
      <c r="D5" s="26"/>
      <c r="E5" s="26"/>
      <c r="F5" s="26"/>
      <c r="G5" s="49"/>
      <c r="H5" s="25"/>
      <c r="I5" s="26"/>
      <c r="J5" s="26"/>
      <c r="K5" s="26"/>
      <c r="L5" s="27"/>
      <c r="M5" s="28"/>
    </row>
    <row r="6" spans="1:13" ht="17.25">
      <c r="A6" s="29"/>
      <c r="B6" s="180"/>
      <c r="C6" s="8"/>
      <c r="D6" s="26"/>
      <c r="E6" s="26"/>
      <c r="F6" s="26"/>
      <c r="G6" s="49"/>
      <c r="H6" s="25"/>
      <c r="I6" s="26"/>
      <c r="J6" s="26"/>
      <c r="K6" s="26"/>
      <c r="L6" s="27"/>
      <c r="M6" s="28"/>
    </row>
    <row r="7" spans="1:13" ht="18">
      <c r="A7" s="29"/>
      <c r="B7" s="60" t="s">
        <v>26</v>
      </c>
      <c r="C7" s="123"/>
      <c r="D7" s="26"/>
      <c r="E7" s="26"/>
      <c r="F7" s="26"/>
      <c r="G7" s="49"/>
      <c r="H7" s="31"/>
      <c r="I7" s="26"/>
      <c r="J7" s="26"/>
      <c r="K7" s="26"/>
      <c r="L7" s="27"/>
      <c r="M7" s="28"/>
    </row>
    <row r="8" spans="1:13" ht="15">
      <c r="A8" s="29"/>
      <c r="B8" s="172"/>
      <c r="C8" s="8"/>
      <c r="D8" s="26"/>
      <c r="E8" s="26"/>
      <c r="F8" s="26"/>
      <c r="G8" s="49"/>
      <c r="H8" s="31"/>
      <c r="I8" s="26"/>
      <c r="J8" s="26"/>
      <c r="K8" s="26"/>
      <c r="L8" s="27"/>
      <c r="M8" s="28"/>
    </row>
    <row r="9" spans="1:13" ht="15.75" thickBot="1">
      <c r="A9" s="29"/>
      <c r="B9" s="174"/>
      <c r="C9" s="130"/>
      <c r="D9" s="26"/>
      <c r="E9" s="26"/>
      <c r="F9" s="26"/>
      <c r="G9" s="49"/>
      <c r="H9" s="31"/>
      <c r="I9" s="104"/>
      <c r="J9" s="104"/>
      <c r="K9" s="104" t="s">
        <v>62</v>
      </c>
      <c r="L9" s="27"/>
      <c r="M9" s="32"/>
    </row>
    <row r="10" spans="1:13" ht="15.75" thickBot="1">
      <c r="A10" s="29"/>
      <c r="B10" s="243"/>
      <c r="C10" s="131" t="s">
        <v>22</v>
      </c>
      <c r="D10" s="73"/>
      <c r="E10" s="73"/>
      <c r="F10" s="73"/>
      <c r="G10" s="74"/>
      <c r="H10" s="73"/>
      <c r="I10" s="54"/>
      <c r="J10" s="54"/>
      <c r="K10" s="54"/>
      <c r="L10" s="75"/>
      <c r="M10" s="26"/>
    </row>
    <row r="11" spans="1:13" ht="19.5">
      <c r="A11" s="29"/>
      <c r="B11" s="218" t="s">
        <v>27</v>
      </c>
      <c r="C11" s="125" t="s">
        <v>2</v>
      </c>
      <c r="D11" s="62" t="s">
        <v>15</v>
      </c>
      <c r="E11" s="64" t="s">
        <v>13</v>
      </c>
      <c r="F11" s="64" t="s">
        <v>48</v>
      </c>
      <c r="G11" s="65" t="s">
        <v>12</v>
      </c>
      <c r="H11" s="66" t="s">
        <v>14</v>
      </c>
      <c r="I11" s="115" t="s">
        <v>16</v>
      </c>
      <c r="J11" s="110" t="s">
        <v>29</v>
      </c>
      <c r="K11" s="67" t="s">
        <v>17</v>
      </c>
      <c r="L11" s="68" t="s">
        <v>3</v>
      </c>
      <c r="M11" s="40" t="s">
        <v>4</v>
      </c>
    </row>
    <row r="12" spans="1:13" ht="15.75" thickBot="1">
      <c r="A12" s="29"/>
      <c r="B12" s="244"/>
      <c r="C12" s="126"/>
      <c r="D12" s="69" t="s">
        <v>24</v>
      </c>
      <c r="E12" s="69" t="s">
        <v>24</v>
      </c>
      <c r="F12" s="69" t="s">
        <v>24</v>
      </c>
      <c r="G12" s="69" t="s">
        <v>24</v>
      </c>
      <c r="H12" s="70" t="s">
        <v>25</v>
      </c>
      <c r="I12" s="105" t="s">
        <v>24</v>
      </c>
      <c r="J12" s="111" t="s">
        <v>24</v>
      </c>
      <c r="K12" s="114" t="s">
        <v>24</v>
      </c>
      <c r="L12" s="71" t="s">
        <v>24</v>
      </c>
      <c r="M12" s="41" t="s">
        <v>5</v>
      </c>
    </row>
    <row r="13" spans="1:13" ht="15">
      <c r="A13" s="29"/>
      <c r="B13" s="245" t="s">
        <v>49</v>
      </c>
      <c r="C13" s="5">
        <v>7.9</v>
      </c>
      <c r="D13" s="20">
        <v>283.1</v>
      </c>
      <c r="E13" s="6">
        <v>673</v>
      </c>
      <c r="F13" s="246"/>
      <c r="G13" s="11">
        <f>AVERAGE('vBu - 2002'!C19)</f>
        <v>0.8521999999999998</v>
      </c>
      <c r="H13" s="20">
        <f>AVERAGE('vBu - 2002'!D19)</f>
        <v>98</v>
      </c>
      <c r="I13" s="76">
        <v>8.2</v>
      </c>
      <c r="J13" s="77">
        <v>0.046</v>
      </c>
      <c r="K13" s="76">
        <v>3</v>
      </c>
      <c r="L13" s="78">
        <v>2</v>
      </c>
      <c r="M13" s="42"/>
    </row>
    <row r="14" spans="1:13" ht="15">
      <c r="A14" s="29"/>
      <c r="B14" s="245" t="s">
        <v>50</v>
      </c>
      <c r="C14" s="5">
        <v>7.9</v>
      </c>
      <c r="D14" s="20"/>
      <c r="E14" s="6"/>
      <c r="F14" s="246"/>
      <c r="G14" s="11">
        <f>AVERAGE('vBu - 2002'!E19)</f>
        <v>0.76475</v>
      </c>
      <c r="H14" s="20">
        <f>AVERAGE('vBu - 2002'!F19)</f>
        <v>117.5</v>
      </c>
      <c r="I14" s="79"/>
      <c r="J14" s="77"/>
      <c r="K14" s="79"/>
      <c r="L14" s="78">
        <v>2</v>
      </c>
      <c r="M14" s="43"/>
    </row>
    <row r="15" spans="1:13" ht="15">
      <c r="A15" s="29"/>
      <c r="B15" s="247" t="s">
        <v>51</v>
      </c>
      <c r="C15" s="5">
        <v>7.8</v>
      </c>
      <c r="D15" s="20"/>
      <c r="E15" s="6"/>
      <c r="F15" s="246"/>
      <c r="G15" s="11">
        <f>AVERAGE('vBu - 2002'!G19)</f>
        <v>1.028</v>
      </c>
      <c r="H15" s="20">
        <f>AVERAGE('vBu - 2002'!H19)</f>
        <v>110</v>
      </c>
      <c r="I15" s="79"/>
      <c r="J15" s="77"/>
      <c r="K15" s="79"/>
      <c r="L15" s="78">
        <v>1</v>
      </c>
      <c r="M15" s="43"/>
    </row>
    <row r="16" spans="1:13" ht="15">
      <c r="A16" s="29"/>
      <c r="B16" s="248" t="s">
        <v>6</v>
      </c>
      <c r="C16" s="4">
        <f aca="true" t="shared" si="0" ref="C16:H16">AVERAGEA(C13:C15)</f>
        <v>7.866666666666667</v>
      </c>
      <c r="D16" s="33">
        <f t="shared" si="0"/>
        <v>283.1</v>
      </c>
      <c r="E16" s="7">
        <f t="shared" si="0"/>
        <v>673</v>
      </c>
      <c r="F16" s="249" t="e">
        <f t="shared" si="0"/>
        <v>#DIV/0!</v>
      </c>
      <c r="G16" s="10">
        <f t="shared" si="0"/>
        <v>0.8816499999999999</v>
      </c>
      <c r="H16" s="33">
        <f t="shared" si="0"/>
        <v>108.5</v>
      </c>
      <c r="I16" s="119">
        <f>AVERAGEA(I13:I15)</f>
        <v>8.2</v>
      </c>
      <c r="J16" s="119">
        <f>AVERAGEA(J13:J15)</f>
        <v>0.046</v>
      </c>
      <c r="K16" s="119">
        <f>AVERAGEA(K13:K15)</f>
        <v>3</v>
      </c>
      <c r="L16" s="81">
        <f>AVERAGEA(L13:L15)</f>
        <v>1.6666666666666667</v>
      </c>
      <c r="M16" s="44">
        <f>SUM(M13:M15)</f>
        <v>0</v>
      </c>
    </row>
    <row r="17" spans="1:13" ht="15">
      <c r="A17" s="29"/>
      <c r="B17" s="245" t="s">
        <v>52</v>
      </c>
      <c r="C17" s="5">
        <v>7.7</v>
      </c>
      <c r="D17" s="20">
        <v>242</v>
      </c>
      <c r="E17" s="6">
        <v>548</v>
      </c>
      <c r="F17" s="246"/>
      <c r="G17" s="11">
        <f>AVERAGE('vBu - 2002'!I19)</f>
        <v>0.6388</v>
      </c>
      <c r="H17" s="20">
        <f>AVERAGE('vBu - 2002'!J19)</f>
        <v>216</v>
      </c>
      <c r="I17" s="79">
        <v>20</v>
      </c>
      <c r="J17" s="77">
        <v>0.012</v>
      </c>
      <c r="K17" s="79">
        <v>2</v>
      </c>
      <c r="L17" s="78">
        <v>4</v>
      </c>
      <c r="M17" s="43"/>
    </row>
    <row r="18" spans="1:13" ht="15">
      <c r="A18" s="29"/>
      <c r="B18" s="247" t="s">
        <v>53</v>
      </c>
      <c r="C18" s="5">
        <v>7.9</v>
      </c>
      <c r="D18" s="20"/>
      <c r="E18" s="6"/>
      <c r="F18" s="246"/>
      <c r="G18" s="11">
        <f>AVERAGE('vBu - 2002'!K19)</f>
        <v>0.8395</v>
      </c>
      <c r="H18" s="20">
        <f>AVERAGE('vBu - 2002'!L19)</f>
        <v>555</v>
      </c>
      <c r="I18" s="79"/>
      <c r="J18" s="77"/>
      <c r="K18" s="79"/>
      <c r="L18" s="78">
        <v>1</v>
      </c>
      <c r="M18" s="43"/>
    </row>
    <row r="19" spans="1:13" ht="15">
      <c r="A19" s="29"/>
      <c r="B19" s="247" t="s">
        <v>54</v>
      </c>
      <c r="C19" s="5">
        <v>7.52</v>
      </c>
      <c r="D19" s="20"/>
      <c r="E19" s="6"/>
      <c r="F19" s="246"/>
      <c r="G19" s="11">
        <f>AVERAGE('vBu - 2002'!M19)</f>
        <v>0.87175</v>
      </c>
      <c r="H19" s="20">
        <f>AVERAGE('vBu - 2002'!N19)</f>
        <v>305</v>
      </c>
      <c r="I19" s="79"/>
      <c r="J19" s="77"/>
      <c r="K19" s="79"/>
      <c r="L19" s="78">
        <v>2</v>
      </c>
      <c r="M19" s="43"/>
    </row>
    <row r="20" spans="1:13" ht="15.75" thickBot="1">
      <c r="A20" s="29"/>
      <c r="B20" s="250" t="s">
        <v>7</v>
      </c>
      <c r="C20" s="55">
        <f aca="true" t="shared" si="1" ref="C20:H20">AVERAGEA(C17:C19)</f>
        <v>7.706666666666667</v>
      </c>
      <c r="D20" s="52">
        <f t="shared" si="1"/>
        <v>242</v>
      </c>
      <c r="E20" s="18">
        <f t="shared" si="1"/>
        <v>548</v>
      </c>
      <c r="F20" s="17" t="e">
        <f t="shared" si="1"/>
        <v>#DIV/0!</v>
      </c>
      <c r="G20" s="53">
        <f t="shared" si="1"/>
        <v>0.78335</v>
      </c>
      <c r="H20" s="52">
        <f t="shared" si="1"/>
        <v>358.6666666666667</v>
      </c>
      <c r="I20" s="120">
        <f>AVERAGEA(I17:I19)</f>
        <v>20</v>
      </c>
      <c r="J20" s="120">
        <f>AVERAGEA(J17:J19)</f>
        <v>0.012</v>
      </c>
      <c r="K20" s="120">
        <f>AVERAGEA(K17:K19)</f>
        <v>2</v>
      </c>
      <c r="L20" s="82">
        <f>AVERAGEA(L17:L19)</f>
        <v>2.3333333333333335</v>
      </c>
      <c r="M20" s="45">
        <f>SUM(M17:M19)</f>
        <v>0</v>
      </c>
    </row>
    <row r="21" spans="1:13" ht="16.5" thickBot="1" thickTop="1">
      <c r="A21" s="29"/>
      <c r="B21" s="251" t="s">
        <v>8</v>
      </c>
      <c r="C21" s="127">
        <f aca="true" t="shared" si="2" ref="C21:I21">AVERAGEA(C13:C15,C17:C19)</f>
        <v>7.786666666666666</v>
      </c>
      <c r="D21" s="72">
        <f t="shared" si="2"/>
        <v>262.55</v>
      </c>
      <c r="E21" s="117">
        <f>AVERAGEA(E13:E15,E17:E19)</f>
        <v>610.5</v>
      </c>
      <c r="F21" s="252" t="e">
        <f t="shared" si="2"/>
        <v>#DIV/0!</v>
      </c>
      <c r="G21" s="83">
        <f t="shared" si="2"/>
        <v>0.8324999999999999</v>
      </c>
      <c r="H21" s="72">
        <f t="shared" si="2"/>
        <v>233.58333333333334</v>
      </c>
      <c r="I21" s="84">
        <f t="shared" si="2"/>
        <v>14.1</v>
      </c>
      <c r="J21" s="113">
        <f>AVERAGEA(J13:J15,J17:J19)</f>
        <v>0.028999999999999998</v>
      </c>
      <c r="K21" s="84">
        <f>AVERAGEA(K13:K15,K17:K19)</f>
        <v>2.5</v>
      </c>
      <c r="L21" s="85">
        <f>AVERAGEA(L13:L15,L17:L19)</f>
        <v>2</v>
      </c>
      <c r="M21" s="46">
        <f>SUM(M16,M20)</f>
        <v>0</v>
      </c>
    </row>
    <row r="22" spans="1:13" ht="15.75" thickTop="1">
      <c r="A22" s="29"/>
      <c r="B22" s="247" t="s">
        <v>55</v>
      </c>
      <c r="C22" s="5">
        <v>7.72</v>
      </c>
      <c r="D22" s="20">
        <v>270</v>
      </c>
      <c r="E22" s="6">
        <v>630</v>
      </c>
      <c r="F22" s="246"/>
      <c r="G22" s="11">
        <f>AVERAGE('vBu - 2002'!C32)</f>
        <v>0.8556000000000001</v>
      </c>
      <c r="H22" s="20">
        <f>AVERAGE('vBu - 2002'!D32)</f>
        <v>380</v>
      </c>
      <c r="I22" s="79">
        <v>20</v>
      </c>
      <c r="J22" s="77">
        <v>0.06</v>
      </c>
      <c r="K22" s="79">
        <v>1</v>
      </c>
      <c r="L22" s="78">
        <v>2</v>
      </c>
      <c r="M22" s="43"/>
    </row>
    <row r="23" spans="1:13" ht="15">
      <c r="A23" s="29"/>
      <c r="B23" s="245" t="s">
        <v>56</v>
      </c>
      <c r="C23" s="5">
        <v>7.89</v>
      </c>
      <c r="D23" s="20"/>
      <c r="E23" s="6"/>
      <c r="F23" s="246"/>
      <c r="G23" s="11">
        <f>AVERAGE('vBu - 2002'!E32)</f>
        <v>0.8694999999999999</v>
      </c>
      <c r="H23" s="20">
        <f>AVERAGE('vBu - 2002'!F32)</f>
        <v>600</v>
      </c>
      <c r="I23" s="79"/>
      <c r="J23" s="77"/>
      <c r="K23" s="79"/>
      <c r="L23" s="78">
        <v>2</v>
      </c>
      <c r="M23" s="43"/>
    </row>
    <row r="24" spans="1:13" ht="15">
      <c r="A24" s="29"/>
      <c r="B24" s="247" t="s">
        <v>57</v>
      </c>
      <c r="C24" s="5">
        <v>7.97</v>
      </c>
      <c r="D24" s="20"/>
      <c r="E24" s="6"/>
      <c r="F24" s="246"/>
      <c r="G24" s="11">
        <f>AVERAGE('vBu - 2002'!G32)</f>
        <v>0.7618</v>
      </c>
      <c r="H24" s="20">
        <f>AVERAGE('vBu - 2002'!H32)</f>
        <v>656</v>
      </c>
      <c r="I24" s="79"/>
      <c r="J24" s="77"/>
      <c r="K24" s="79"/>
      <c r="L24" s="78">
        <v>2</v>
      </c>
      <c r="M24" s="43"/>
    </row>
    <row r="25" spans="1:13" ht="15">
      <c r="A25" s="29"/>
      <c r="B25" s="248" t="s">
        <v>9</v>
      </c>
      <c r="C25" s="4">
        <f aca="true" t="shared" si="3" ref="C25:I25">AVERAGEA(C22:C24)</f>
        <v>7.859999999999999</v>
      </c>
      <c r="D25" s="33">
        <f t="shared" si="3"/>
        <v>270</v>
      </c>
      <c r="E25" s="7">
        <f t="shared" si="3"/>
        <v>630</v>
      </c>
      <c r="F25" s="249" t="e">
        <f t="shared" si="3"/>
        <v>#DIV/0!</v>
      </c>
      <c r="G25" s="10">
        <f t="shared" si="3"/>
        <v>0.8289666666666667</v>
      </c>
      <c r="H25" s="33">
        <f t="shared" si="3"/>
        <v>545.3333333333334</v>
      </c>
      <c r="I25" s="80">
        <f t="shared" si="3"/>
        <v>20</v>
      </c>
      <c r="J25" s="112">
        <f>AVERAGEA(J22:J24)</f>
        <v>0.06</v>
      </c>
      <c r="K25" s="80">
        <f>AVERAGEA(K22:K24)</f>
        <v>1</v>
      </c>
      <c r="L25" s="81">
        <f>AVERAGEA(L22:L24)</f>
        <v>2</v>
      </c>
      <c r="M25" s="44">
        <f>SUM(M22:M24)</f>
        <v>0</v>
      </c>
    </row>
    <row r="26" spans="1:13" ht="15">
      <c r="A26" s="29"/>
      <c r="B26" s="247" t="s">
        <v>58</v>
      </c>
      <c r="C26" s="5">
        <v>8.37</v>
      </c>
      <c r="D26" s="20">
        <v>234</v>
      </c>
      <c r="E26" s="6">
        <v>590</v>
      </c>
      <c r="F26" s="246"/>
      <c r="G26" s="11">
        <f>AVERAGE('vBu - 2002'!I32)</f>
        <v>0.7422500000000001</v>
      </c>
      <c r="H26" s="20">
        <f>AVERAGE('vBu - 2002'!J32)</f>
        <v>532.5</v>
      </c>
      <c r="I26" s="79">
        <v>20</v>
      </c>
      <c r="J26" s="77">
        <v>0.07</v>
      </c>
      <c r="K26" s="79">
        <v>1</v>
      </c>
      <c r="L26" s="78">
        <v>2</v>
      </c>
      <c r="M26" s="43"/>
    </row>
    <row r="27" spans="1:13" ht="15">
      <c r="A27" s="29"/>
      <c r="B27" s="245" t="s">
        <v>59</v>
      </c>
      <c r="C27" s="5">
        <v>8.04</v>
      </c>
      <c r="D27" s="20"/>
      <c r="E27" s="6"/>
      <c r="F27" s="246"/>
      <c r="G27" s="11">
        <f>AVERAGE('vBu - 2002'!K32)</f>
        <v>0.869</v>
      </c>
      <c r="H27" s="20">
        <f>AVERAGE('vBu - 2002'!L32)</f>
        <v>565</v>
      </c>
      <c r="I27" s="79"/>
      <c r="J27" s="77"/>
      <c r="K27" s="79"/>
      <c r="L27" s="78">
        <v>3</v>
      </c>
      <c r="M27" s="43"/>
    </row>
    <row r="28" spans="1:13" ht="15">
      <c r="A28" s="29"/>
      <c r="B28" s="245" t="s">
        <v>60</v>
      </c>
      <c r="C28" s="5">
        <v>8.05</v>
      </c>
      <c r="D28" s="20"/>
      <c r="E28" s="6"/>
      <c r="F28" s="246"/>
      <c r="G28" s="11">
        <f>AVERAGE('vBu - 2002'!M32)</f>
        <v>0.6284</v>
      </c>
      <c r="H28" s="20">
        <f>AVERAGE('vBu - 2002'!N32)</f>
        <v>870</v>
      </c>
      <c r="I28" s="79"/>
      <c r="J28" s="77"/>
      <c r="K28" s="79"/>
      <c r="L28" s="78">
        <v>4</v>
      </c>
      <c r="M28" s="43"/>
    </row>
    <row r="29" spans="1:13" ht="15.75" thickBot="1">
      <c r="A29" s="29"/>
      <c r="B29" s="250" t="s">
        <v>10</v>
      </c>
      <c r="C29" s="55">
        <f aca="true" t="shared" si="4" ref="C29:H29">AVERAGEA(C26:C28)</f>
        <v>8.153333333333332</v>
      </c>
      <c r="D29" s="52">
        <f t="shared" si="4"/>
        <v>234</v>
      </c>
      <c r="E29" s="18">
        <f t="shared" si="4"/>
        <v>590</v>
      </c>
      <c r="F29" s="17" t="e">
        <f t="shared" si="4"/>
        <v>#DIV/0!</v>
      </c>
      <c r="G29" s="53">
        <f t="shared" si="4"/>
        <v>0.74655</v>
      </c>
      <c r="H29" s="17">
        <f t="shared" si="4"/>
        <v>655.8333333333334</v>
      </c>
      <c r="I29" s="120">
        <f>AVERAGEA(I26:I28)</f>
        <v>20</v>
      </c>
      <c r="J29" s="120">
        <f>AVERAGEA(J26:J28)</f>
        <v>0.07</v>
      </c>
      <c r="K29" s="120">
        <f>AVERAGEA(K26:K28)</f>
        <v>1</v>
      </c>
      <c r="L29" s="82">
        <f>AVERAGEA(L26:L28)</f>
        <v>3</v>
      </c>
      <c r="M29" s="45">
        <f>SUM(M26:M28)</f>
        <v>0</v>
      </c>
    </row>
    <row r="30" spans="1:15" ht="16.5" thickBot="1" thickTop="1">
      <c r="A30" s="29"/>
      <c r="B30" s="253" t="s">
        <v>11</v>
      </c>
      <c r="C30" s="128">
        <f aca="true" t="shared" si="5" ref="C30:I30">AVERAGEA(C22:C24,C26:C28)</f>
        <v>8.006666666666666</v>
      </c>
      <c r="D30" s="87">
        <f t="shared" si="5"/>
        <v>252</v>
      </c>
      <c r="E30" s="118">
        <f>AVERAGEA(E22:E24,E26:E28)</f>
        <v>610</v>
      </c>
      <c r="F30" s="86" t="e">
        <f t="shared" si="5"/>
        <v>#DIV/0!</v>
      </c>
      <c r="G30" s="88">
        <f t="shared" si="5"/>
        <v>0.7877583333333334</v>
      </c>
      <c r="H30" s="86">
        <f t="shared" si="5"/>
        <v>600.5833333333334</v>
      </c>
      <c r="I30" s="89">
        <f t="shared" si="5"/>
        <v>20</v>
      </c>
      <c r="J30" s="90">
        <f>AVERAGEA(J22:J24,J26:J28)</f>
        <v>0.065</v>
      </c>
      <c r="K30" s="89">
        <f>AVERAGEA(K22:K24,K26:K28)</f>
        <v>1</v>
      </c>
      <c r="L30" s="91">
        <f>AVERAGEA(L22:L24,L26:L28)</f>
        <v>2.5</v>
      </c>
      <c r="M30" s="43">
        <f>SUM(M25,M29)</f>
        <v>0</v>
      </c>
      <c r="O30" s="34"/>
    </row>
    <row r="31" spans="1:15" ht="16.5" thickBot="1" thickTop="1">
      <c r="A31" s="29"/>
      <c r="B31" s="254" t="s">
        <v>0</v>
      </c>
      <c r="C31" s="255"/>
      <c r="D31" s="256"/>
      <c r="E31" s="257"/>
      <c r="F31" s="258"/>
      <c r="G31" s="259">
        <v>0.01</v>
      </c>
      <c r="H31" s="260">
        <v>20</v>
      </c>
      <c r="I31" s="261"/>
      <c r="J31" s="262"/>
      <c r="K31" s="263"/>
      <c r="L31" s="264"/>
      <c r="M31" s="92"/>
      <c r="O31" s="34"/>
    </row>
    <row r="32" spans="1:13" ht="16.5" thickBot="1" thickTop="1">
      <c r="A32" s="29"/>
      <c r="B32" s="216" t="s">
        <v>19</v>
      </c>
      <c r="C32" s="13">
        <f aca="true" t="shared" si="6" ref="C32:L32">AVERAGEA(C13:C15,C17:C19,C22:C24,C26:C28)</f>
        <v>7.896666666666667</v>
      </c>
      <c r="D32" s="99">
        <f t="shared" si="6"/>
        <v>257.275</v>
      </c>
      <c r="E32" s="99">
        <f>AVERAGEA(E13:E15,E17:E19,E22:E24,E26:E28)</f>
        <v>610.25</v>
      </c>
      <c r="F32" s="265" t="e">
        <f t="shared" si="6"/>
        <v>#DIV/0!</v>
      </c>
      <c r="G32" s="100">
        <f t="shared" si="6"/>
        <v>0.8101291666666665</v>
      </c>
      <c r="H32" s="99">
        <f t="shared" si="6"/>
        <v>417.0833333333333</v>
      </c>
      <c r="I32" s="108">
        <f t="shared" si="6"/>
        <v>17.05</v>
      </c>
      <c r="J32" s="101">
        <f>AVERAGEA(J13:J15,J17:J19,J22:J24,J26:J28)</f>
        <v>0.047</v>
      </c>
      <c r="K32" s="116">
        <f>AVERAGEA(K13:K15,K17:K19,K22:K24,K26:K28)</f>
        <v>1.75</v>
      </c>
      <c r="L32" s="103">
        <f t="shared" si="6"/>
        <v>2.25</v>
      </c>
      <c r="M32" s="35"/>
    </row>
    <row r="33" spans="1:13" ht="15">
      <c r="A33" s="29"/>
      <c r="B33" s="218" t="s">
        <v>20</v>
      </c>
      <c r="C33" s="8">
        <f>MINA(C13:C15,C17:C19,C22:C24,C26:C28)</f>
        <v>7.52</v>
      </c>
      <c r="D33" s="57">
        <f aca="true" t="shared" si="7" ref="D33:L33">MINA(D13:D15,D17:D19,D22:D24,D26:D28)</f>
        <v>234</v>
      </c>
      <c r="E33" s="57">
        <f t="shared" si="7"/>
        <v>548</v>
      </c>
      <c r="F33" s="266">
        <f t="shared" si="7"/>
        <v>0</v>
      </c>
      <c r="G33" s="95">
        <f t="shared" si="7"/>
        <v>0.6284</v>
      </c>
      <c r="H33" s="57">
        <f t="shared" si="7"/>
        <v>98</v>
      </c>
      <c r="I33" s="58">
        <f t="shared" si="7"/>
        <v>8.2</v>
      </c>
      <c r="J33" s="56">
        <f>MINA(J13:J15,J17:J19,J22:J24,J26:J28)</f>
        <v>0.012</v>
      </c>
      <c r="K33" s="106">
        <f>MINA(K13:K15,K17:K19,K22:K24,K26:K28)</f>
        <v>1</v>
      </c>
      <c r="L33" s="93">
        <f t="shared" si="7"/>
        <v>1</v>
      </c>
      <c r="M33" s="1"/>
    </row>
    <row r="34" spans="1:13" ht="15.75" thickBot="1">
      <c r="A34" s="102"/>
      <c r="B34" s="267" t="s">
        <v>21</v>
      </c>
      <c r="C34" s="132">
        <f>MAXA(C13:C15,C17:C19,C22:C24,C26:C28)</f>
        <v>8.37</v>
      </c>
      <c r="D34" s="96">
        <f aca="true" t="shared" si="8" ref="D34:L34">MAXA(D13:D15,D17:D19,D22:D24,D26:D28)</f>
        <v>283.1</v>
      </c>
      <c r="E34" s="96">
        <f t="shared" si="8"/>
        <v>673</v>
      </c>
      <c r="F34" s="268">
        <f t="shared" si="8"/>
        <v>0</v>
      </c>
      <c r="G34" s="97">
        <f t="shared" si="8"/>
        <v>1.028</v>
      </c>
      <c r="H34" s="96">
        <f t="shared" si="8"/>
        <v>870</v>
      </c>
      <c r="I34" s="109">
        <f t="shared" si="8"/>
        <v>20</v>
      </c>
      <c r="J34" s="98">
        <f>MAXA(J13:J15,J17:J19,J22:J24,J26:J28)</f>
        <v>0.07</v>
      </c>
      <c r="K34" s="107">
        <f>MAXA(K13:K15,K17:K19,K22:K24,K26:K28)</f>
        <v>3</v>
      </c>
      <c r="L34" s="94">
        <f t="shared" si="8"/>
        <v>4</v>
      </c>
      <c r="M34" s="9"/>
    </row>
    <row r="35" spans="2:13" ht="15">
      <c r="B35" s="269"/>
      <c r="C35" s="8"/>
      <c r="D35" s="12"/>
      <c r="E35" s="12"/>
      <c r="F35" s="179"/>
      <c r="G35" s="15"/>
      <c r="H35" s="12"/>
      <c r="I35" s="8"/>
      <c r="J35" s="8"/>
      <c r="K35" s="8"/>
      <c r="L35" s="19"/>
      <c r="M35" s="14"/>
    </row>
    <row r="36" spans="2:13" ht="15">
      <c r="B36" s="269"/>
      <c r="C36" s="8"/>
      <c r="D36" s="12"/>
      <c r="E36" s="12"/>
      <c r="F36" s="179"/>
      <c r="G36" s="15"/>
      <c r="H36" s="12"/>
      <c r="I36" s="8"/>
      <c r="J36" s="8"/>
      <c r="K36" s="8"/>
      <c r="L36" s="19"/>
      <c r="M36" s="14"/>
    </row>
    <row r="37" spans="2:13" ht="15">
      <c r="B37" s="168"/>
      <c r="D37" s="36"/>
      <c r="E37" s="36"/>
      <c r="G37" s="50"/>
      <c r="H37" s="37"/>
      <c r="L37" s="38"/>
      <c r="M37" s="36"/>
    </row>
    <row r="38" spans="4:13" ht="13.5">
      <c r="D38" s="36"/>
      <c r="E38" s="36"/>
      <c r="G38" s="50"/>
      <c r="H38" s="37"/>
      <c r="L38" s="38"/>
      <c r="M38" s="36"/>
    </row>
    <row r="39" spans="4:13" ht="13.5">
      <c r="D39" s="36"/>
      <c r="E39" s="36"/>
      <c r="G39" s="50"/>
      <c r="H39" s="37"/>
      <c r="L39" s="38"/>
      <c r="M39" s="36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  <headerFooter alignWithMargins="0">
    <oddHeader>&amp;L
&amp;R&amp;"Times New Roman CE,kurzíva\&amp;14Vyhodnocení vlivu činnosti odštěpného závodu GEAM 
Dolní Rožínka na životní prostředí v roce 2002</oddHeader>
    <oddFooter>&amp;C&amp;"Times New Roman CE,kurzíva\&amp;14Stránka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1"/>
  <dimension ref="A1:O40"/>
  <sheetViews>
    <sheetView workbookViewId="0" topLeftCell="A23">
      <selection activeCell="C40" sqref="C40"/>
    </sheetView>
  </sheetViews>
  <sheetFormatPr defaultColWidth="9.77734375" defaultRowHeight="15.75"/>
  <cols>
    <col min="1" max="1" width="2.3359375" style="26" customWidth="1"/>
    <col min="2" max="2" width="16.5546875" style="24" customWidth="1"/>
    <col min="3" max="3" width="8.10546875" style="129" customWidth="1"/>
    <col min="4" max="4" width="8.10546875" style="24" customWidth="1"/>
    <col min="5" max="5" width="7.6640625" style="24" customWidth="1"/>
    <col min="6" max="6" width="7.5546875" style="24" hidden="1" customWidth="1"/>
    <col min="7" max="7" width="8.21484375" style="48" hidden="1" customWidth="1"/>
    <col min="8" max="8" width="7.5546875" style="39" hidden="1" customWidth="1"/>
    <col min="9" max="11" width="7.88671875" style="24" customWidth="1"/>
    <col min="12" max="12" width="7.99609375" style="24" customWidth="1"/>
    <col min="13" max="13" width="8.88671875" style="24" hidden="1" customWidth="1"/>
    <col min="14" max="16384" width="9.77734375" style="24" customWidth="1"/>
  </cols>
  <sheetData>
    <row r="1" spans="1:13" ht="13.5">
      <c r="A1" s="63"/>
      <c r="B1" s="21"/>
      <c r="C1" s="121"/>
      <c r="D1" s="21"/>
      <c r="E1" s="21"/>
      <c r="F1" s="21"/>
      <c r="G1" s="47"/>
      <c r="H1" s="22"/>
      <c r="I1" s="21"/>
      <c r="J1" s="21"/>
      <c r="K1" s="21"/>
      <c r="L1" s="23"/>
      <c r="M1" s="23"/>
    </row>
    <row r="2" spans="1:13" ht="15">
      <c r="A2" s="29"/>
      <c r="B2" s="170" t="s">
        <v>28</v>
      </c>
      <c r="C2" s="122"/>
      <c r="H2" s="25"/>
      <c r="I2" s="26"/>
      <c r="J2" s="26"/>
      <c r="K2" s="26"/>
      <c r="L2" s="27"/>
      <c r="M2" s="27"/>
    </row>
    <row r="3" spans="1:13" ht="15">
      <c r="A3" s="29"/>
      <c r="B3" s="170" t="s">
        <v>18</v>
      </c>
      <c r="C3" s="123"/>
      <c r="D3" s="26"/>
      <c r="E3" s="26"/>
      <c r="F3" s="26"/>
      <c r="G3" s="49"/>
      <c r="H3" s="25"/>
      <c r="I3" s="26"/>
      <c r="J3" s="26"/>
      <c r="K3" s="26"/>
      <c r="L3" s="27"/>
      <c r="M3" s="28"/>
    </row>
    <row r="4" spans="1:13" ht="17.25">
      <c r="A4" s="29"/>
      <c r="B4" s="174"/>
      <c r="C4" s="124"/>
      <c r="D4" s="26"/>
      <c r="E4" s="26"/>
      <c r="F4" s="26"/>
      <c r="G4" s="49"/>
      <c r="H4" s="30"/>
      <c r="I4" s="26"/>
      <c r="J4" s="26"/>
      <c r="K4" s="26"/>
      <c r="L4" s="27"/>
      <c r="M4" s="28"/>
    </row>
    <row r="5" spans="1:13" ht="17.25">
      <c r="A5" s="29"/>
      <c r="B5" s="178" t="s">
        <v>23</v>
      </c>
      <c r="C5" s="8"/>
      <c r="D5" s="26"/>
      <c r="E5" s="26"/>
      <c r="F5" s="26"/>
      <c r="G5" s="49"/>
      <c r="H5" s="25"/>
      <c r="I5" s="26"/>
      <c r="J5" s="26"/>
      <c r="K5" s="26"/>
      <c r="L5" s="27"/>
      <c r="M5" s="28"/>
    </row>
    <row r="6" spans="1:13" ht="17.25">
      <c r="A6" s="29"/>
      <c r="B6" s="180"/>
      <c r="C6" s="8"/>
      <c r="D6" s="26"/>
      <c r="E6" s="26"/>
      <c r="F6" s="26"/>
      <c r="G6" s="49"/>
      <c r="H6" s="25"/>
      <c r="I6" s="26"/>
      <c r="J6" s="26"/>
      <c r="K6" s="26"/>
      <c r="L6" s="27"/>
      <c r="M6" s="28"/>
    </row>
    <row r="7" spans="1:13" ht="18">
      <c r="A7" s="29"/>
      <c r="B7" s="60" t="s">
        <v>26</v>
      </c>
      <c r="C7" s="123"/>
      <c r="D7" s="26"/>
      <c r="E7" s="26"/>
      <c r="F7" s="26"/>
      <c r="G7" s="49"/>
      <c r="H7" s="31"/>
      <c r="I7" s="26"/>
      <c r="J7" s="26"/>
      <c r="K7" s="26"/>
      <c r="L7" s="27"/>
      <c r="M7" s="28"/>
    </row>
    <row r="8" spans="1:13" ht="18">
      <c r="A8" s="29"/>
      <c r="B8" s="60"/>
      <c r="C8" s="123"/>
      <c r="D8" s="26"/>
      <c r="E8" s="26"/>
      <c r="F8" s="26"/>
      <c r="G8" s="49"/>
      <c r="H8" s="31"/>
      <c r="I8" s="26"/>
      <c r="J8" s="26"/>
      <c r="K8" s="26"/>
      <c r="L8" s="27"/>
      <c r="M8" s="28"/>
    </row>
    <row r="9" spans="1:13" ht="18">
      <c r="A9" s="29"/>
      <c r="B9" s="181" t="s">
        <v>30</v>
      </c>
      <c r="C9" s="8"/>
      <c r="D9" s="26"/>
      <c r="E9" s="26"/>
      <c r="F9" s="26"/>
      <c r="G9" s="49"/>
      <c r="H9" s="31"/>
      <c r="I9" s="26"/>
      <c r="J9" s="26"/>
      <c r="K9" s="26"/>
      <c r="L9" s="27"/>
      <c r="M9" s="28"/>
    </row>
    <row r="10" spans="1:13" ht="15.75" thickBot="1">
      <c r="A10" s="29"/>
      <c r="B10" s="174"/>
      <c r="C10" s="130"/>
      <c r="D10" s="26"/>
      <c r="E10" s="26"/>
      <c r="F10" s="26"/>
      <c r="G10" s="49"/>
      <c r="H10" s="31"/>
      <c r="I10" s="104"/>
      <c r="J10" s="104"/>
      <c r="K10" s="104" t="s">
        <v>33</v>
      </c>
      <c r="L10" s="27"/>
      <c r="M10" s="32"/>
    </row>
    <row r="11" spans="1:13" ht="15.75" thickBot="1">
      <c r="A11" s="29"/>
      <c r="B11" s="243"/>
      <c r="C11" s="131" t="s">
        <v>22</v>
      </c>
      <c r="D11" s="73"/>
      <c r="E11" s="73"/>
      <c r="F11" s="73"/>
      <c r="G11" s="74"/>
      <c r="H11" s="73"/>
      <c r="I11" s="54"/>
      <c r="J11" s="54"/>
      <c r="K11" s="54"/>
      <c r="L11" s="75"/>
      <c r="M11" s="26"/>
    </row>
    <row r="12" spans="1:13" ht="19.5">
      <c r="A12" s="29"/>
      <c r="B12" s="218" t="s">
        <v>27</v>
      </c>
      <c r="C12" s="125" t="s">
        <v>2</v>
      </c>
      <c r="D12" s="62" t="s">
        <v>15</v>
      </c>
      <c r="E12" s="64" t="s">
        <v>13</v>
      </c>
      <c r="F12" s="64" t="s">
        <v>48</v>
      </c>
      <c r="G12" s="65" t="s">
        <v>12</v>
      </c>
      <c r="H12" s="66" t="s">
        <v>14</v>
      </c>
      <c r="I12" s="115" t="s">
        <v>16</v>
      </c>
      <c r="J12" s="110" t="s">
        <v>29</v>
      </c>
      <c r="K12" s="67" t="s">
        <v>17</v>
      </c>
      <c r="L12" s="68" t="s">
        <v>3</v>
      </c>
      <c r="M12" s="40" t="s">
        <v>4</v>
      </c>
    </row>
    <row r="13" spans="1:13" ht="15.75" thickBot="1">
      <c r="A13" s="29"/>
      <c r="B13" s="244"/>
      <c r="C13" s="126"/>
      <c r="D13" s="69" t="s">
        <v>24</v>
      </c>
      <c r="E13" s="69" t="s">
        <v>24</v>
      </c>
      <c r="F13" s="69" t="s">
        <v>24</v>
      </c>
      <c r="G13" s="69" t="s">
        <v>24</v>
      </c>
      <c r="H13" s="70" t="s">
        <v>25</v>
      </c>
      <c r="I13" s="105" t="s">
        <v>24</v>
      </c>
      <c r="J13" s="111" t="s">
        <v>24</v>
      </c>
      <c r="K13" s="114" t="s">
        <v>24</v>
      </c>
      <c r="L13" s="71" t="s">
        <v>24</v>
      </c>
      <c r="M13" s="41" t="s">
        <v>5</v>
      </c>
    </row>
    <row r="14" spans="1:13" ht="15">
      <c r="A14" s="29"/>
      <c r="B14" s="245" t="s">
        <v>49</v>
      </c>
      <c r="C14" s="5">
        <v>7.85</v>
      </c>
      <c r="D14" s="20">
        <v>230</v>
      </c>
      <c r="E14" s="6">
        <v>580</v>
      </c>
      <c r="F14" s="246"/>
      <c r="G14" s="11"/>
      <c r="H14" s="20"/>
      <c r="I14" s="76">
        <v>21</v>
      </c>
      <c r="J14" s="77">
        <v>0.12</v>
      </c>
      <c r="K14" s="76">
        <v>2</v>
      </c>
      <c r="L14" s="78">
        <v>2</v>
      </c>
      <c r="M14" s="42"/>
    </row>
    <row r="15" spans="1:13" ht="15">
      <c r="A15" s="29"/>
      <c r="B15" s="245" t="s">
        <v>50</v>
      </c>
      <c r="C15" s="5">
        <v>8.01</v>
      </c>
      <c r="D15" s="20"/>
      <c r="E15" s="6"/>
      <c r="F15" s="246"/>
      <c r="G15" s="11"/>
      <c r="H15" s="20"/>
      <c r="I15" s="79"/>
      <c r="J15" s="77"/>
      <c r="K15" s="79"/>
      <c r="L15" s="78">
        <v>2</v>
      </c>
      <c r="M15" s="43"/>
    </row>
    <row r="16" spans="1:13" ht="15">
      <c r="A16" s="29"/>
      <c r="B16" s="247" t="s">
        <v>51</v>
      </c>
      <c r="C16" s="5">
        <v>8.04</v>
      </c>
      <c r="D16" s="20"/>
      <c r="E16" s="6"/>
      <c r="F16" s="246"/>
      <c r="G16" s="11"/>
      <c r="H16" s="20"/>
      <c r="I16" s="79"/>
      <c r="J16" s="77"/>
      <c r="K16" s="79"/>
      <c r="L16" s="78">
        <v>4</v>
      </c>
      <c r="M16" s="43"/>
    </row>
    <row r="17" spans="1:13" ht="15">
      <c r="A17" s="29"/>
      <c r="B17" s="248" t="s">
        <v>6</v>
      </c>
      <c r="C17" s="4">
        <f aca="true" t="shared" si="0" ref="C17:H17">AVERAGEA(C14:C16)</f>
        <v>7.966666666666666</v>
      </c>
      <c r="D17" s="33">
        <f t="shared" si="0"/>
        <v>230</v>
      </c>
      <c r="E17" s="7">
        <f t="shared" si="0"/>
        <v>580</v>
      </c>
      <c r="F17" s="249" t="e">
        <f t="shared" si="0"/>
        <v>#DIV/0!</v>
      </c>
      <c r="G17" s="10" t="e">
        <f t="shared" si="0"/>
        <v>#DIV/0!</v>
      </c>
      <c r="H17" s="33" t="e">
        <f t="shared" si="0"/>
        <v>#DIV/0!</v>
      </c>
      <c r="I17" s="119">
        <f>AVERAGEA(I14:I16)</f>
        <v>21</v>
      </c>
      <c r="J17" s="119">
        <f>AVERAGEA(J14:J16)</f>
        <v>0.12</v>
      </c>
      <c r="K17" s="119">
        <f>AVERAGEA(K14:K16)</f>
        <v>2</v>
      </c>
      <c r="L17" s="81">
        <f>AVERAGEA(L14:L16)</f>
        <v>2.6666666666666665</v>
      </c>
      <c r="M17" s="44">
        <f>SUM(M14:M16)</f>
        <v>0</v>
      </c>
    </row>
    <row r="18" spans="1:13" ht="15">
      <c r="A18" s="29"/>
      <c r="B18" s="245" t="s">
        <v>52</v>
      </c>
      <c r="C18" s="5">
        <v>8.04</v>
      </c>
      <c r="D18" s="20">
        <v>280</v>
      </c>
      <c r="E18" s="6">
        <v>650</v>
      </c>
      <c r="F18" s="246"/>
      <c r="G18" s="11"/>
      <c r="H18" s="20"/>
      <c r="I18" s="79">
        <v>21</v>
      </c>
      <c r="J18" s="77">
        <v>0.04</v>
      </c>
      <c r="K18" s="79">
        <v>3</v>
      </c>
      <c r="L18" s="78">
        <v>2</v>
      </c>
      <c r="M18" s="43"/>
    </row>
    <row r="19" spans="1:13" ht="15">
      <c r="A19" s="29"/>
      <c r="B19" s="247" t="s">
        <v>53</v>
      </c>
      <c r="C19" s="5">
        <v>8</v>
      </c>
      <c r="D19" s="20"/>
      <c r="E19" s="6"/>
      <c r="F19" s="246"/>
      <c r="G19" s="11"/>
      <c r="H19" s="20"/>
      <c r="I19" s="79"/>
      <c r="J19" s="77"/>
      <c r="K19" s="79"/>
      <c r="L19" s="78">
        <v>2</v>
      </c>
      <c r="M19" s="43"/>
    </row>
    <row r="20" spans="1:13" ht="15">
      <c r="A20" s="29"/>
      <c r="B20" s="247" t="s">
        <v>54</v>
      </c>
      <c r="C20" s="5">
        <v>7.83</v>
      </c>
      <c r="D20" s="20"/>
      <c r="E20" s="6"/>
      <c r="F20" s="246"/>
      <c r="G20" s="11"/>
      <c r="H20" s="20"/>
      <c r="I20" s="79"/>
      <c r="J20" s="77"/>
      <c r="K20" s="79"/>
      <c r="L20" s="78">
        <v>2</v>
      </c>
      <c r="M20" s="43"/>
    </row>
    <row r="21" spans="1:13" ht="15.75" thickBot="1">
      <c r="A21" s="29"/>
      <c r="B21" s="250" t="s">
        <v>7</v>
      </c>
      <c r="C21" s="55">
        <f aca="true" t="shared" si="1" ref="C21:H21">AVERAGEA(C18:C20)</f>
        <v>7.956666666666666</v>
      </c>
      <c r="D21" s="52">
        <f t="shared" si="1"/>
        <v>280</v>
      </c>
      <c r="E21" s="18">
        <f t="shared" si="1"/>
        <v>650</v>
      </c>
      <c r="F21" s="17" t="e">
        <f t="shared" si="1"/>
        <v>#DIV/0!</v>
      </c>
      <c r="G21" s="53" t="e">
        <f t="shared" si="1"/>
        <v>#DIV/0!</v>
      </c>
      <c r="H21" s="52" t="e">
        <f t="shared" si="1"/>
        <v>#DIV/0!</v>
      </c>
      <c r="I21" s="120">
        <f>AVERAGEA(I18:I20)</f>
        <v>21</v>
      </c>
      <c r="J21" s="120">
        <f>AVERAGEA(J18:J20)</f>
        <v>0.04</v>
      </c>
      <c r="K21" s="120">
        <f>AVERAGEA(K18:K20)</f>
        <v>3</v>
      </c>
      <c r="L21" s="82">
        <f>AVERAGEA(L18:L20)</f>
        <v>2</v>
      </c>
      <c r="M21" s="45">
        <f>SUM(M18:M20)</f>
        <v>0</v>
      </c>
    </row>
    <row r="22" spans="1:13" ht="16.5" thickBot="1" thickTop="1">
      <c r="A22" s="29"/>
      <c r="B22" s="251" t="s">
        <v>8</v>
      </c>
      <c r="C22" s="127">
        <f aca="true" t="shared" si="2" ref="C22:I22">AVERAGEA(C14:C16,C18:C20)</f>
        <v>7.961666666666666</v>
      </c>
      <c r="D22" s="72">
        <f t="shared" si="2"/>
        <v>255</v>
      </c>
      <c r="E22" s="117">
        <f>AVERAGEA(E14:E16,E18:E20)</f>
        <v>615</v>
      </c>
      <c r="F22" s="252" t="e">
        <f t="shared" si="2"/>
        <v>#DIV/0!</v>
      </c>
      <c r="G22" s="83" t="e">
        <f t="shared" si="2"/>
        <v>#DIV/0!</v>
      </c>
      <c r="H22" s="72" t="e">
        <f t="shared" si="2"/>
        <v>#DIV/0!</v>
      </c>
      <c r="I22" s="84">
        <f t="shared" si="2"/>
        <v>21</v>
      </c>
      <c r="J22" s="113">
        <f>AVERAGEA(J14:J16,J18:J20)</f>
        <v>0.08</v>
      </c>
      <c r="K22" s="84">
        <f>AVERAGEA(K14:K16,K18:K20)</f>
        <v>2.5</v>
      </c>
      <c r="L22" s="85">
        <f>AVERAGEA(L14:L16,L18:L20)</f>
        <v>2.3333333333333335</v>
      </c>
      <c r="M22" s="46">
        <f>SUM(M17,M21)</f>
        <v>0</v>
      </c>
    </row>
    <row r="23" spans="1:13" ht="15.75" thickTop="1">
      <c r="A23" s="29"/>
      <c r="B23" s="247" t="s">
        <v>55</v>
      </c>
      <c r="C23" s="5">
        <v>8.03</v>
      </c>
      <c r="D23" s="20">
        <v>220</v>
      </c>
      <c r="E23" s="6">
        <v>590</v>
      </c>
      <c r="F23" s="246"/>
      <c r="G23" s="11"/>
      <c r="H23" s="20"/>
      <c r="I23" s="79">
        <v>21</v>
      </c>
      <c r="J23" s="77">
        <v>0.05</v>
      </c>
      <c r="K23" s="79">
        <v>3.31</v>
      </c>
      <c r="L23" s="78">
        <v>4</v>
      </c>
      <c r="M23" s="43"/>
    </row>
    <row r="24" spans="1:13" ht="15">
      <c r="A24" s="29"/>
      <c r="B24" s="245" t="s">
        <v>56</v>
      </c>
      <c r="C24" s="5">
        <v>8.03</v>
      </c>
      <c r="D24" s="20"/>
      <c r="E24" s="6"/>
      <c r="F24" s="246"/>
      <c r="G24" s="11"/>
      <c r="H24" s="20"/>
      <c r="I24" s="79"/>
      <c r="J24" s="77"/>
      <c r="K24" s="79"/>
      <c r="L24" s="78">
        <v>3</v>
      </c>
      <c r="M24" s="43"/>
    </row>
    <row r="25" spans="1:13" ht="15">
      <c r="A25" s="29"/>
      <c r="B25" s="247" t="s">
        <v>57</v>
      </c>
      <c r="C25" s="5">
        <v>7.86</v>
      </c>
      <c r="D25" s="20"/>
      <c r="E25" s="6"/>
      <c r="F25" s="246"/>
      <c r="G25" s="11"/>
      <c r="H25" s="20"/>
      <c r="I25" s="79"/>
      <c r="J25" s="77"/>
      <c r="K25" s="79"/>
      <c r="L25" s="78">
        <v>3</v>
      </c>
      <c r="M25" s="43"/>
    </row>
    <row r="26" spans="1:13" ht="15">
      <c r="A26" s="29"/>
      <c r="B26" s="248" t="s">
        <v>9</v>
      </c>
      <c r="C26" s="4">
        <f aca="true" t="shared" si="3" ref="C26:I26">AVERAGEA(C23:C25)</f>
        <v>7.973333333333333</v>
      </c>
      <c r="D26" s="33">
        <f t="shared" si="3"/>
        <v>220</v>
      </c>
      <c r="E26" s="7">
        <f t="shared" si="3"/>
        <v>590</v>
      </c>
      <c r="F26" s="249" t="e">
        <f t="shared" si="3"/>
        <v>#DIV/0!</v>
      </c>
      <c r="G26" s="10" t="e">
        <f t="shared" si="3"/>
        <v>#DIV/0!</v>
      </c>
      <c r="H26" s="33" t="e">
        <f t="shared" si="3"/>
        <v>#DIV/0!</v>
      </c>
      <c r="I26" s="80">
        <f t="shared" si="3"/>
        <v>21</v>
      </c>
      <c r="J26" s="112">
        <f>AVERAGEA(J23:J25)</f>
        <v>0.05</v>
      </c>
      <c r="K26" s="80">
        <f>AVERAGEA(K23:K25)</f>
        <v>3.31</v>
      </c>
      <c r="L26" s="81">
        <f>AVERAGEA(L23:L25)</f>
        <v>3.3333333333333335</v>
      </c>
      <c r="M26" s="44">
        <f>SUM(M23:M25)</f>
        <v>0</v>
      </c>
    </row>
    <row r="27" spans="1:13" ht="15">
      <c r="A27" s="29"/>
      <c r="B27" s="247" t="s">
        <v>58</v>
      </c>
      <c r="C27" s="5">
        <v>7.94</v>
      </c>
      <c r="D27" s="20">
        <v>240</v>
      </c>
      <c r="E27" s="6">
        <v>590</v>
      </c>
      <c r="F27" s="246"/>
      <c r="G27" s="11"/>
      <c r="H27" s="20"/>
      <c r="I27" s="79">
        <v>21</v>
      </c>
      <c r="J27" s="77">
        <v>0.05</v>
      </c>
      <c r="K27" s="79">
        <v>2</v>
      </c>
      <c r="L27" s="78">
        <v>3</v>
      </c>
      <c r="M27" s="43"/>
    </row>
    <row r="28" spans="1:13" ht="15">
      <c r="A28" s="29"/>
      <c r="B28" s="245" t="s">
        <v>59</v>
      </c>
      <c r="C28" s="5">
        <v>7.99</v>
      </c>
      <c r="D28" s="20"/>
      <c r="E28" s="6"/>
      <c r="F28" s="246"/>
      <c r="G28" s="11"/>
      <c r="H28" s="20"/>
      <c r="I28" s="79"/>
      <c r="J28" s="77"/>
      <c r="K28" s="79"/>
      <c r="L28" s="78">
        <v>5</v>
      </c>
      <c r="M28" s="43"/>
    </row>
    <row r="29" spans="1:13" ht="15">
      <c r="A29" s="29"/>
      <c r="B29" s="245" t="s">
        <v>60</v>
      </c>
      <c r="C29" s="5">
        <v>8.04</v>
      </c>
      <c r="D29" s="20"/>
      <c r="E29" s="6"/>
      <c r="F29" s="246"/>
      <c r="G29" s="11"/>
      <c r="H29" s="20"/>
      <c r="I29" s="79"/>
      <c r="J29" s="77"/>
      <c r="K29" s="79"/>
      <c r="L29" s="78">
        <v>3</v>
      </c>
      <c r="M29" s="43"/>
    </row>
    <row r="30" spans="1:13" ht="15.75" thickBot="1">
      <c r="A30" s="29"/>
      <c r="B30" s="250" t="s">
        <v>10</v>
      </c>
      <c r="C30" s="55">
        <f aca="true" t="shared" si="4" ref="C30:H30">AVERAGEA(C27:C29)</f>
        <v>7.989999999999999</v>
      </c>
      <c r="D30" s="52">
        <f t="shared" si="4"/>
        <v>240</v>
      </c>
      <c r="E30" s="18">
        <f t="shared" si="4"/>
        <v>590</v>
      </c>
      <c r="F30" s="17" t="e">
        <f t="shared" si="4"/>
        <v>#DIV/0!</v>
      </c>
      <c r="G30" s="53" t="e">
        <f t="shared" si="4"/>
        <v>#DIV/0!</v>
      </c>
      <c r="H30" s="17" t="e">
        <f t="shared" si="4"/>
        <v>#DIV/0!</v>
      </c>
      <c r="I30" s="120">
        <f>AVERAGEA(I27:I29)</f>
        <v>21</v>
      </c>
      <c r="J30" s="120">
        <f>AVERAGEA(J27:J29)</f>
        <v>0.05</v>
      </c>
      <c r="K30" s="120">
        <f>AVERAGEA(K27:K29)</f>
        <v>2</v>
      </c>
      <c r="L30" s="82">
        <f>AVERAGEA(L27:L29)</f>
        <v>3.6666666666666665</v>
      </c>
      <c r="M30" s="45">
        <f>SUM(M27:M29)</f>
        <v>0</v>
      </c>
    </row>
    <row r="31" spans="1:15" ht="16.5" thickBot="1" thickTop="1">
      <c r="A31" s="29"/>
      <c r="B31" s="253" t="s">
        <v>11</v>
      </c>
      <c r="C31" s="128">
        <f aca="true" t="shared" si="5" ref="C31:I31">AVERAGEA(C23:C25,C27:C29)</f>
        <v>7.9816666666666665</v>
      </c>
      <c r="D31" s="87">
        <f t="shared" si="5"/>
        <v>230</v>
      </c>
      <c r="E31" s="118">
        <f>AVERAGEA(E23:E25,E27:E29)</f>
        <v>590</v>
      </c>
      <c r="F31" s="86" t="e">
        <f t="shared" si="5"/>
        <v>#DIV/0!</v>
      </c>
      <c r="G31" s="88" t="e">
        <f t="shared" si="5"/>
        <v>#DIV/0!</v>
      </c>
      <c r="H31" s="86" t="e">
        <f t="shared" si="5"/>
        <v>#DIV/0!</v>
      </c>
      <c r="I31" s="89">
        <f t="shared" si="5"/>
        <v>21</v>
      </c>
      <c r="J31" s="90">
        <f>AVERAGEA(J23:J25,J27:J29)</f>
        <v>0.05</v>
      </c>
      <c r="K31" s="89">
        <f>AVERAGEA(K23:K25,K27:K29)</f>
        <v>2.6550000000000002</v>
      </c>
      <c r="L31" s="91">
        <f>AVERAGEA(L23:L25,L27:L29)</f>
        <v>3.5</v>
      </c>
      <c r="M31" s="43">
        <f>SUM(M26,M30)</f>
        <v>0</v>
      </c>
      <c r="O31" s="34"/>
    </row>
    <row r="32" spans="1:15" ht="16.5" thickBot="1" thickTop="1">
      <c r="A32" s="29"/>
      <c r="B32" s="254" t="s">
        <v>0</v>
      </c>
      <c r="C32" s="255"/>
      <c r="D32" s="256"/>
      <c r="E32" s="257"/>
      <c r="F32" s="258"/>
      <c r="G32" s="259">
        <v>0.01</v>
      </c>
      <c r="H32" s="260">
        <v>20</v>
      </c>
      <c r="I32" s="261"/>
      <c r="J32" s="262"/>
      <c r="K32" s="263"/>
      <c r="L32" s="264"/>
      <c r="M32" s="92"/>
      <c r="O32" s="34"/>
    </row>
    <row r="33" spans="1:13" ht="16.5" thickBot="1" thickTop="1">
      <c r="A33" s="29"/>
      <c r="B33" s="216" t="s">
        <v>19</v>
      </c>
      <c r="C33" s="13">
        <f aca="true" t="shared" si="6" ref="C33:L33">AVERAGEA(C14:C16,C18:C20,C23:C25,C27:C29)</f>
        <v>7.971666666666667</v>
      </c>
      <c r="D33" s="99">
        <f t="shared" si="6"/>
        <v>242.5</v>
      </c>
      <c r="E33" s="99">
        <f>AVERAGEA(E14:E16,E18:E20,E23:E25,E27:E29)</f>
        <v>602.5</v>
      </c>
      <c r="F33" s="265" t="e">
        <f t="shared" si="6"/>
        <v>#DIV/0!</v>
      </c>
      <c r="G33" s="100" t="e">
        <f t="shared" si="6"/>
        <v>#DIV/0!</v>
      </c>
      <c r="H33" s="99" t="e">
        <f t="shared" si="6"/>
        <v>#DIV/0!</v>
      </c>
      <c r="I33" s="108">
        <f t="shared" si="6"/>
        <v>21</v>
      </c>
      <c r="J33" s="101">
        <f>AVERAGEA(J14:J16,J18:J20,J23:J25,J27:J29)</f>
        <v>0.065</v>
      </c>
      <c r="K33" s="116">
        <f>AVERAGEA(K14:K16,K18:K20,K23:K25,K27:K29)</f>
        <v>2.5775</v>
      </c>
      <c r="L33" s="103">
        <f t="shared" si="6"/>
        <v>2.9166666666666665</v>
      </c>
      <c r="M33" s="35"/>
    </row>
    <row r="34" spans="1:13" ht="15">
      <c r="A34" s="29"/>
      <c r="B34" s="218" t="s">
        <v>20</v>
      </c>
      <c r="C34" s="8">
        <f>MINA(C14:C16,C18:C20,C23:C25,C27:C29)</f>
        <v>7.83</v>
      </c>
      <c r="D34" s="57">
        <f aca="true" t="shared" si="7" ref="D34:L34">MINA(D14:D16,D18:D20,D23:D25,D27:D29)</f>
        <v>220</v>
      </c>
      <c r="E34" s="57">
        <f t="shared" si="7"/>
        <v>580</v>
      </c>
      <c r="F34" s="266">
        <f t="shared" si="7"/>
        <v>0</v>
      </c>
      <c r="G34" s="95">
        <f t="shared" si="7"/>
        <v>0</v>
      </c>
      <c r="H34" s="57">
        <f t="shared" si="7"/>
        <v>0</v>
      </c>
      <c r="I34" s="58">
        <f t="shared" si="7"/>
        <v>21</v>
      </c>
      <c r="J34" s="56">
        <f>MINA(J14:J16,J18:J20,J23:J25,J27:J29)</f>
        <v>0.04</v>
      </c>
      <c r="K34" s="106">
        <f>MINA(K14:K16,K18:K20,K23:K25,K27:K29)</f>
        <v>2</v>
      </c>
      <c r="L34" s="93">
        <f t="shared" si="7"/>
        <v>2</v>
      </c>
      <c r="M34" s="1"/>
    </row>
    <row r="35" spans="1:13" ht="15.75" thickBot="1">
      <c r="A35" s="102"/>
      <c r="B35" s="267" t="s">
        <v>21</v>
      </c>
      <c r="C35" s="132">
        <f>MAXA(C14:C16,C18:C20,C23:C25,C27:C29)</f>
        <v>8.04</v>
      </c>
      <c r="D35" s="96">
        <f aca="true" t="shared" si="8" ref="D35:L35">MAXA(D14:D16,D18:D20,D23:D25,D27:D29)</f>
        <v>280</v>
      </c>
      <c r="E35" s="96">
        <f t="shared" si="8"/>
        <v>650</v>
      </c>
      <c r="F35" s="268">
        <f t="shared" si="8"/>
        <v>0</v>
      </c>
      <c r="G35" s="97">
        <f t="shared" si="8"/>
        <v>0</v>
      </c>
      <c r="H35" s="96">
        <f t="shared" si="8"/>
        <v>0</v>
      </c>
      <c r="I35" s="109">
        <f t="shared" si="8"/>
        <v>21</v>
      </c>
      <c r="J35" s="98">
        <f>MAXA(J14:J16,J18:J20,J23:J25,J27:J29)</f>
        <v>0.12</v>
      </c>
      <c r="K35" s="107">
        <f>MAXA(K14:K16,K18:K20,K23:K25,K27:K29)</f>
        <v>3.31</v>
      </c>
      <c r="L35" s="94">
        <f t="shared" si="8"/>
        <v>5</v>
      </c>
      <c r="M35" s="9"/>
    </row>
    <row r="36" spans="2:13" ht="15">
      <c r="B36" s="269"/>
      <c r="C36" s="8"/>
      <c r="D36" s="12"/>
      <c r="E36" s="12"/>
      <c r="F36" s="179"/>
      <c r="G36" s="15"/>
      <c r="H36" s="12"/>
      <c r="I36" s="8"/>
      <c r="J36" s="8"/>
      <c r="K36" s="8"/>
      <c r="L36" s="19"/>
      <c r="M36" s="14"/>
    </row>
    <row r="37" spans="2:13" ht="15">
      <c r="B37" s="269"/>
      <c r="C37" s="8"/>
      <c r="D37" s="12"/>
      <c r="E37" s="12"/>
      <c r="F37" s="179"/>
      <c r="G37" s="15"/>
      <c r="H37" s="12"/>
      <c r="I37" s="8"/>
      <c r="J37" s="8"/>
      <c r="K37" s="8"/>
      <c r="L37" s="19"/>
      <c r="M37" s="14"/>
    </row>
    <row r="38" spans="2:13" ht="15">
      <c r="B38" s="168"/>
      <c r="D38" s="36"/>
      <c r="E38" s="36"/>
      <c r="G38" s="50"/>
      <c r="H38" s="37"/>
      <c r="L38" s="38"/>
      <c r="M38" s="36"/>
    </row>
    <row r="39" spans="4:13" ht="13.5">
      <c r="D39" s="36"/>
      <c r="E39" s="36"/>
      <c r="G39" s="50"/>
      <c r="H39" s="37"/>
      <c r="L39" s="38"/>
      <c r="M39" s="36"/>
    </row>
    <row r="40" spans="4:13" ht="13.5">
      <c r="D40" s="36"/>
      <c r="E40" s="36"/>
      <c r="G40" s="50"/>
      <c r="H40" s="37"/>
      <c r="L40" s="38"/>
      <c r="M40" s="36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Header>&amp;L
&amp;R&amp;"Times New Roman CE,kurzíva"Vyhodnocení vlivu činnosti odštěpného závodu GEAM 
Dolní Rožínka na životní prostředí v roce 2003</oddHeader>
    <oddFooter>&amp;C&amp;"Times New Roman CE,kurzíva"Stránka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A1:O41"/>
  <sheetViews>
    <sheetView workbookViewId="0" topLeftCell="A25">
      <selection activeCell="F24" sqref="E24:F39"/>
    </sheetView>
  </sheetViews>
  <sheetFormatPr defaultColWidth="9.77734375" defaultRowHeight="15.75"/>
  <cols>
    <col min="1" max="1" width="2.6640625" style="172" customWidth="1"/>
    <col min="2" max="2" width="14.10546875" style="168" customWidth="1"/>
    <col min="3" max="3" width="6.99609375" style="241" customWidth="1"/>
    <col min="4" max="4" width="6.4453125" style="168" customWidth="1"/>
    <col min="5" max="5" width="6.4453125" style="242" customWidth="1"/>
    <col min="6" max="6" width="6.4453125" style="168" customWidth="1"/>
    <col min="7" max="7" width="6.4453125" style="242" customWidth="1"/>
    <col min="8" max="8" width="6.4453125" style="168" customWidth="1"/>
    <col min="9" max="9" width="6.4453125" style="242" customWidth="1"/>
    <col min="10" max="10" width="6.4453125" style="2" customWidth="1"/>
    <col min="11" max="11" width="6.4453125" style="241" customWidth="1"/>
    <col min="12" max="12" width="6.4453125" style="168" customWidth="1"/>
    <col min="13" max="13" width="6.4453125" style="241" customWidth="1"/>
    <col min="14" max="14" width="6.4453125" style="168" customWidth="1"/>
    <col min="15" max="16384" width="5.77734375" style="168" customWidth="1"/>
  </cols>
  <sheetData>
    <row r="1" spans="1:14" ht="15">
      <c r="A1" s="162"/>
      <c r="B1" s="163"/>
      <c r="C1" s="164"/>
      <c r="D1" s="163"/>
      <c r="E1" s="165"/>
      <c r="F1" s="163"/>
      <c r="G1" s="165"/>
      <c r="H1" s="163"/>
      <c r="I1" s="165"/>
      <c r="J1" s="166"/>
      <c r="K1" s="164"/>
      <c r="L1" s="163"/>
      <c r="M1" s="164"/>
      <c r="N1" s="167"/>
    </row>
    <row r="2" spans="1:14" ht="15">
      <c r="A2" s="169"/>
      <c r="B2" s="170" t="s">
        <v>28</v>
      </c>
      <c r="C2" s="171"/>
      <c r="D2" s="172"/>
      <c r="E2" s="173"/>
      <c r="F2" s="172"/>
      <c r="G2" s="173"/>
      <c r="H2" s="172"/>
      <c r="I2" s="173"/>
      <c r="J2" s="3"/>
      <c r="K2" s="19"/>
      <c r="L2" s="174"/>
      <c r="M2" s="19"/>
      <c r="N2" s="1"/>
    </row>
    <row r="3" spans="1:14" ht="15">
      <c r="A3" s="169"/>
      <c r="B3" s="170" t="s">
        <v>18</v>
      </c>
      <c r="C3" s="175"/>
      <c r="D3" s="172"/>
      <c r="E3" s="173"/>
      <c r="F3" s="172"/>
      <c r="G3" s="173"/>
      <c r="H3" s="172"/>
      <c r="I3" s="173"/>
      <c r="J3" s="3"/>
      <c r="K3" s="19"/>
      <c r="L3" s="174"/>
      <c r="M3" s="19"/>
      <c r="N3" s="1"/>
    </row>
    <row r="4" spans="1:14" ht="17.25">
      <c r="A4" s="169"/>
      <c r="B4" s="174"/>
      <c r="C4" s="176"/>
      <c r="D4" s="172"/>
      <c r="E4" s="173"/>
      <c r="F4" s="172"/>
      <c r="G4" s="173"/>
      <c r="H4" s="172"/>
      <c r="I4" s="173"/>
      <c r="J4" s="3"/>
      <c r="K4" s="19"/>
      <c r="L4" s="177"/>
      <c r="M4" s="19"/>
      <c r="N4" s="1"/>
    </row>
    <row r="5" spans="1:14" ht="17.25">
      <c r="A5" s="169"/>
      <c r="B5" s="178" t="s">
        <v>23</v>
      </c>
      <c r="C5" s="179"/>
      <c r="D5" s="172"/>
      <c r="E5" s="173"/>
      <c r="F5" s="172"/>
      <c r="G5" s="173"/>
      <c r="H5" s="172"/>
      <c r="I5" s="173"/>
      <c r="J5" s="3"/>
      <c r="K5" s="19"/>
      <c r="L5" s="174"/>
      <c r="M5" s="19"/>
      <c r="N5" s="1"/>
    </row>
    <row r="6" spans="1:14" ht="17.25">
      <c r="A6" s="169"/>
      <c r="B6" s="180"/>
      <c r="C6" s="179"/>
      <c r="D6" s="172"/>
      <c r="E6" s="173"/>
      <c r="F6" s="172"/>
      <c r="G6" s="173"/>
      <c r="H6" s="172"/>
      <c r="I6" s="173"/>
      <c r="J6" s="3"/>
      <c r="K6" s="19"/>
      <c r="L6" s="174"/>
      <c r="M6" s="19"/>
      <c r="N6" s="1"/>
    </row>
    <row r="7" spans="1:14" ht="18">
      <c r="A7" s="169"/>
      <c r="B7" s="60" t="s">
        <v>61</v>
      </c>
      <c r="C7" s="175"/>
      <c r="D7" s="172"/>
      <c r="E7" s="173"/>
      <c r="F7" s="172"/>
      <c r="G7" s="173"/>
      <c r="H7" s="172"/>
      <c r="I7" s="173"/>
      <c r="J7" s="3"/>
      <c r="K7" s="19"/>
      <c r="L7" s="172"/>
      <c r="M7" s="19"/>
      <c r="N7" s="1"/>
    </row>
    <row r="8" spans="1:14" ht="18">
      <c r="A8" s="169"/>
      <c r="B8" s="60"/>
      <c r="C8" s="175"/>
      <c r="D8" s="172"/>
      <c r="E8" s="173"/>
      <c r="F8" s="172"/>
      <c r="G8" s="172"/>
      <c r="H8" s="172"/>
      <c r="I8" s="172"/>
      <c r="J8" s="172"/>
      <c r="K8" s="19"/>
      <c r="L8" s="172"/>
      <c r="M8" s="19"/>
      <c r="N8" s="1"/>
    </row>
    <row r="9" spans="1:14" ht="18">
      <c r="A9" s="169"/>
      <c r="B9" s="181" t="s">
        <v>30</v>
      </c>
      <c r="C9" s="175"/>
      <c r="D9" s="172"/>
      <c r="E9" s="173"/>
      <c r="F9" s="172"/>
      <c r="G9" s="173"/>
      <c r="H9" s="172"/>
      <c r="I9" s="173"/>
      <c r="J9" s="3"/>
      <c r="K9" s="19"/>
      <c r="L9" s="172"/>
      <c r="M9" s="19"/>
      <c r="N9" s="1"/>
    </row>
    <row r="10" spans="1:14" ht="18" customHeight="1">
      <c r="A10" s="169"/>
      <c r="B10" s="172"/>
      <c r="C10" s="19"/>
      <c r="D10" s="182"/>
      <c r="E10" s="183"/>
      <c r="F10" s="182"/>
      <c r="G10" s="183"/>
      <c r="H10" s="182"/>
      <c r="I10" s="173"/>
      <c r="J10" s="3"/>
      <c r="K10" s="19"/>
      <c r="L10" s="172"/>
      <c r="M10" s="19"/>
      <c r="N10" s="1"/>
    </row>
    <row r="11" spans="1:14" ht="15">
      <c r="A11" s="169"/>
      <c r="B11" s="174" t="s">
        <v>32</v>
      </c>
      <c r="C11" s="19"/>
      <c r="D11" s="172"/>
      <c r="E11" s="173"/>
      <c r="F11" s="172"/>
      <c r="G11" s="173"/>
      <c r="H11" s="172"/>
      <c r="I11" s="173"/>
      <c r="J11" s="3"/>
      <c r="K11" s="19"/>
      <c r="L11" s="184"/>
      <c r="M11" s="104" t="s">
        <v>33</v>
      </c>
      <c r="N11" s="185"/>
    </row>
    <row r="12" spans="1:15" s="195" customFormat="1" ht="15">
      <c r="A12" s="169"/>
      <c r="B12" s="186" t="s">
        <v>27</v>
      </c>
      <c r="C12" s="187" t="s">
        <v>34</v>
      </c>
      <c r="D12" s="188"/>
      <c r="E12" s="189" t="s">
        <v>35</v>
      </c>
      <c r="F12" s="190"/>
      <c r="G12" s="191" t="s">
        <v>36</v>
      </c>
      <c r="H12" s="192"/>
      <c r="I12" s="189" t="s">
        <v>37</v>
      </c>
      <c r="J12" s="189"/>
      <c r="K12" s="193" t="s">
        <v>38</v>
      </c>
      <c r="L12" s="192"/>
      <c r="M12" s="191" t="s">
        <v>39</v>
      </c>
      <c r="N12" s="194"/>
      <c r="O12" s="168"/>
    </row>
    <row r="13" spans="1:15" s="201" customFormat="1" ht="18">
      <c r="A13" s="196"/>
      <c r="B13" s="197" t="s">
        <v>22</v>
      </c>
      <c r="C13" s="198" t="s">
        <v>12</v>
      </c>
      <c r="D13" s="199" t="s">
        <v>14</v>
      </c>
      <c r="E13" s="198" t="s">
        <v>12</v>
      </c>
      <c r="F13" s="199" t="s">
        <v>14</v>
      </c>
      <c r="G13" s="198" t="s">
        <v>12</v>
      </c>
      <c r="H13" s="199" t="s">
        <v>14</v>
      </c>
      <c r="I13" s="198" t="s">
        <v>12</v>
      </c>
      <c r="J13" s="199" t="s">
        <v>14</v>
      </c>
      <c r="K13" s="198" t="s">
        <v>12</v>
      </c>
      <c r="L13" s="199" t="s">
        <v>14</v>
      </c>
      <c r="M13" s="198" t="s">
        <v>12</v>
      </c>
      <c r="N13" s="200" t="s">
        <v>14</v>
      </c>
      <c r="O13" s="2"/>
    </row>
    <row r="14" spans="1:15" s="204" customFormat="1" ht="15">
      <c r="A14" s="196"/>
      <c r="B14" s="202" t="s">
        <v>40</v>
      </c>
      <c r="C14" s="69" t="s">
        <v>24</v>
      </c>
      <c r="D14" s="70" t="s">
        <v>25</v>
      </c>
      <c r="E14" s="69" t="s">
        <v>24</v>
      </c>
      <c r="F14" s="70" t="s">
        <v>25</v>
      </c>
      <c r="G14" s="69" t="s">
        <v>24</v>
      </c>
      <c r="H14" s="70" t="s">
        <v>25</v>
      </c>
      <c r="I14" s="69" t="s">
        <v>24</v>
      </c>
      <c r="J14" s="70" t="s">
        <v>25</v>
      </c>
      <c r="K14" s="69" t="s">
        <v>24</v>
      </c>
      <c r="L14" s="70" t="s">
        <v>25</v>
      </c>
      <c r="M14" s="69" t="s">
        <v>24</v>
      </c>
      <c r="N14" s="203" t="s">
        <v>25</v>
      </c>
      <c r="O14" s="3"/>
    </row>
    <row r="15" spans="1:15" s="201" customFormat="1" ht="15">
      <c r="A15" s="196"/>
      <c r="B15" s="51"/>
      <c r="C15" s="61">
        <v>0.692</v>
      </c>
      <c r="D15" s="16">
        <v>1280</v>
      </c>
      <c r="E15" s="61">
        <v>0.682</v>
      </c>
      <c r="F15" s="16">
        <v>470</v>
      </c>
      <c r="G15" s="61">
        <v>0.936</v>
      </c>
      <c r="H15" s="16">
        <v>830</v>
      </c>
      <c r="I15" s="61">
        <v>1.1</v>
      </c>
      <c r="J15" s="16">
        <v>1430</v>
      </c>
      <c r="K15" s="61">
        <v>0.81</v>
      </c>
      <c r="L15" s="16">
        <v>260</v>
      </c>
      <c r="M15" s="61">
        <v>0.189</v>
      </c>
      <c r="N15" s="205">
        <v>450</v>
      </c>
      <c r="O15" s="2"/>
    </row>
    <row r="16" spans="1:15" s="201" customFormat="1" ht="15">
      <c r="A16" s="196"/>
      <c r="B16" s="51"/>
      <c r="C16" s="61">
        <v>0.637</v>
      </c>
      <c r="D16" s="16">
        <v>920</v>
      </c>
      <c r="E16" s="61"/>
      <c r="F16" s="16">
        <v>280</v>
      </c>
      <c r="G16" s="61"/>
      <c r="H16" s="16">
        <v>660</v>
      </c>
      <c r="I16" s="61"/>
      <c r="J16" s="16">
        <v>570</v>
      </c>
      <c r="K16" s="61"/>
      <c r="L16" s="16">
        <v>400</v>
      </c>
      <c r="M16" s="61"/>
      <c r="N16" s="205">
        <v>810</v>
      </c>
      <c r="O16" s="2"/>
    </row>
    <row r="17" spans="1:15" s="201" customFormat="1" ht="15">
      <c r="A17" s="196"/>
      <c r="B17" s="51"/>
      <c r="C17" s="61">
        <v>0.358</v>
      </c>
      <c r="D17" s="16">
        <v>280</v>
      </c>
      <c r="E17" s="61"/>
      <c r="F17" s="16">
        <v>350</v>
      </c>
      <c r="G17" s="61"/>
      <c r="H17" s="16">
        <v>640</v>
      </c>
      <c r="I17" s="61"/>
      <c r="J17" s="16">
        <v>560</v>
      </c>
      <c r="K17" s="61"/>
      <c r="L17" s="16">
        <v>520</v>
      </c>
      <c r="M17" s="61"/>
      <c r="N17" s="205">
        <v>1200</v>
      </c>
      <c r="O17" s="2"/>
    </row>
    <row r="18" spans="1:15" s="201" customFormat="1" ht="15">
      <c r="A18" s="196"/>
      <c r="B18" s="51"/>
      <c r="C18" s="61">
        <v>0.802</v>
      </c>
      <c r="D18" s="16">
        <v>670</v>
      </c>
      <c r="E18" s="61"/>
      <c r="F18" s="16">
        <v>310</v>
      </c>
      <c r="G18" s="61"/>
      <c r="H18" s="16"/>
      <c r="I18" s="61"/>
      <c r="J18" s="16">
        <v>230</v>
      </c>
      <c r="K18" s="61"/>
      <c r="L18" s="16">
        <v>690</v>
      </c>
      <c r="M18" s="61"/>
      <c r="N18" s="205"/>
      <c r="O18" s="2"/>
    </row>
    <row r="19" spans="1:15" s="201" customFormat="1" ht="15.75" thickBot="1">
      <c r="A19" s="196"/>
      <c r="B19" s="51"/>
      <c r="C19" s="61"/>
      <c r="D19" s="16"/>
      <c r="E19" s="61"/>
      <c r="F19" s="16"/>
      <c r="G19" s="61"/>
      <c r="H19" s="16"/>
      <c r="I19" s="61"/>
      <c r="J19" s="16">
        <v>490</v>
      </c>
      <c r="K19" s="61"/>
      <c r="L19" s="16"/>
      <c r="M19" s="61"/>
      <c r="N19" s="205"/>
      <c r="O19" s="2"/>
    </row>
    <row r="20" spans="1:15" s="211" customFormat="1" ht="15.75" thickTop="1">
      <c r="A20" s="206"/>
      <c r="B20" s="133" t="s">
        <v>0</v>
      </c>
      <c r="C20" s="207">
        <v>0.01</v>
      </c>
      <c r="D20" s="208">
        <v>30</v>
      </c>
      <c r="E20" s="207">
        <v>0.01</v>
      </c>
      <c r="F20" s="208">
        <v>30</v>
      </c>
      <c r="G20" s="207">
        <v>0.01</v>
      </c>
      <c r="H20" s="208">
        <v>30</v>
      </c>
      <c r="I20" s="207">
        <v>0.01</v>
      </c>
      <c r="J20" s="208">
        <v>30</v>
      </c>
      <c r="K20" s="207">
        <v>0.01</v>
      </c>
      <c r="L20" s="208">
        <v>30</v>
      </c>
      <c r="M20" s="207">
        <v>0.01</v>
      </c>
      <c r="N20" s="209">
        <v>30</v>
      </c>
      <c r="O20" s="210"/>
    </row>
    <row r="21" spans="1:15" s="211" customFormat="1" ht="15.75" thickBot="1">
      <c r="A21" s="206"/>
      <c r="B21" s="212" t="s">
        <v>1</v>
      </c>
      <c r="C21" s="213">
        <v>3</v>
      </c>
      <c r="D21" s="214">
        <v>1000</v>
      </c>
      <c r="E21" s="213">
        <v>3</v>
      </c>
      <c r="F21" s="214">
        <v>1000</v>
      </c>
      <c r="G21" s="213">
        <v>3</v>
      </c>
      <c r="H21" s="214">
        <v>1000</v>
      </c>
      <c r="I21" s="213">
        <v>3</v>
      </c>
      <c r="J21" s="214">
        <v>1000</v>
      </c>
      <c r="K21" s="213">
        <v>3</v>
      </c>
      <c r="L21" s="214">
        <v>1000</v>
      </c>
      <c r="M21" s="213">
        <v>3</v>
      </c>
      <c r="N21" s="215">
        <v>1000</v>
      </c>
      <c r="O21" s="210"/>
    </row>
    <row r="22" spans="1:15" s="201" customFormat="1" ht="15.75" thickTop="1">
      <c r="A22" s="196"/>
      <c r="B22" s="216" t="s">
        <v>19</v>
      </c>
      <c r="C22" s="11">
        <f>AVERAGEA(C15:C19)</f>
        <v>0.62225</v>
      </c>
      <c r="D22" s="20">
        <f aca="true" t="shared" si="0" ref="D22:I22">AVERAGEA(D15:D19)</f>
        <v>787.5</v>
      </c>
      <c r="E22" s="11">
        <f>AVERAGEA(E15:E19)</f>
        <v>0.682</v>
      </c>
      <c r="F22" s="20">
        <f t="shared" si="0"/>
        <v>352.5</v>
      </c>
      <c r="G22" s="11">
        <f>AVERAGEA(G15:G19)</f>
        <v>0.936</v>
      </c>
      <c r="H22" s="20">
        <f t="shared" si="0"/>
        <v>710</v>
      </c>
      <c r="I22" s="11">
        <f t="shared" si="0"/>
        <v>1.1</v>
      </c>
      <c r="J22" s="20">
        <f>AVERAGEA(J15:J19)</f>
        <v>656</v>
      </c>
      <c r="K22" s="11">
        <f>AVERAGEA(K15:K19)</f>
        <v>0.81</v>
      </c>
      <c r="L22" s="20">
        <f>AVERAGEA(L15:L19)</f>
        <v>467.5</v>
      </c>
      <c r="M22" s="11">
        <f>AVERAGEA(M15:M19)</f>
        <v>0.189</v>
      </c>
      <c r="N22" s="217">
        <f>AVERAGEA(N15:N19)</f>
        <v>820</v>
      </c>
      <c r="O22" s="2"/>
    </row>
    <row r="23" spans="1:15" s="201" customFormat="1" ht="15">
      <c r="A23" s="196"/>
      <c r="B23" s="218" t="s">
        <v>20</v>
      </c>
      <c r="C23" s="11">
        <f>MINA(C15:C19)</f>
        <v>0.358</v>
      </c>
      <c r="D23" s="20">
        <f aca="true" t="shared" si="1" ref="D23:I23">MINA(D15:D19)</f>
        <v>280</v>
      </c>
      <c r="E23" s="11">
        <f>MINA(E15:E19)</f>
        <v>0.682</v>
      </c>
      <c r="F23" s="20">
        <f t="shared" si="1"/>
        <v>280</v>
      </c>
      <c r="G23" s="11">
        <f>MINA(G15:G19)</f>
        <v>0.936</v>
      </c>
      <c r="H23" s="20">
        <f t="shared" si="1"/>
        <v>640</v>
      </c>
      <c r="I23" s="11">
        <f t="shared" si="1"/>
        <v>1.1</v>
      </c>
      <c r="J23" s="20">
        <f>MINA(J15:J19)</f>
        <v>230</v>
      </c>
      <c r="K23" s="11">
        <f>MINA(K15:K19)</f>
        <v>0.81</v>
      </c>
      <c r="L23" s="20">
        <f>MINA(L15:L19)</f>
        <v>260</v>
      </c>
      <c r="M23" s="11">
        <f>MINA(M15:M19)</f>
        <v>0.189</v>
      </c>
      <c r="N23" s="217">
        <f>MINA(N15:N19)</f>
        <v>450</v>
      </c>
      <c r="O23" s="2"/>
    </row>
    <row r="24" spans="1:15" s="201" customFormat="1" ht="15">
      <c r="A24" s="196"/>
      <c r="B24" s="202" t="s">
        <v>21</v>
      </c>
      <c r="C24" s="11">
        <f>MAXA(C15:C19)</f>
        <v>0.802</v>
      </c>
      <c r="D24" s="20">
        <f aca="true" t="shared" si="2" ref="D24:I24">MAXA(D15:D19)</f>
        <v>1280</v>
      </c>
      <c r="E24" s="11">
        <f>MAXA(E15:E19)</f>
        <v>0.682</v>
      </c>
      <c r="F24" s="20">
        <f t="shared" si="2"/>
        <v>470</v>
      </c>
      <c r="G24" s="11">
        <f>MAXA(G15:G19)</f>
        <v>0.936</v>
      </c>
      <c r="H24" s="20">
        <f t="shared" si="2"/>
        <v>830</v>
      </c>
      <c r="I24" s="11">
        <f t="shared" si="2"/>
        <v>1.1</v>
      </c>
      <c r="J24" s="20">
        <f>MAXA(J15:J19)</f>
        <v>1430</v>
      </c>
      <c r="K24" s="11">
        <f>MAXA(K15:K19)</f>
        <v>0.81</v>
      </c>
      <c r="L24" s="20">
        <f>MAXA(L15:L19)</f>
        <v>690</v>
      </c>
      <c r="M24" s="11">
        <f>MAXA(M15:M19)</f>
        <v>0.189</v>
      </c>
      <c r="N24" s="217">
        <f>MAXA(N15:N19)</f>
        <v>1200</v>
      </c>
      <c r="O24" s="2"/>
    </row>
    <row r="25" spans="1:15" s="201" customFormat="1" ht="17.25" customHeight="1">
      <c r="A25" s="196"/>
      <c r="B25" s="219"/>
      <c r="C25" s="220"/>
      <c r="D25" s="221"/>
      <c r="E25" s="222"/>
      <c r="F25" s="221"/>
      <c r="G25" s="222"/>
      <c r="H25" s="221"/>
      <c r="I25" s="222"/>
      <c r="J25" s="221"/>
      <c r="K25" s="220"/>
      <c r="L25" s="221"/>
      <c r="M25" s="220"/>
      <c r="N25" s="223"/>
      <c r="O25" s="2"/>
    </row>
    <row r="26" spans="1:15" s="201" customFormat="1" ht="15">
      <c r="A26" s="196"/>
      <c r="B26" s="186" t="s">
        <v>27</v>
      </c>
      <c r="C26" s="224" t="s">
        <v>41</v>
      </c>
      <c r="D26" s="192"/>
      <c r="E26" s="225" t="s">
        <v>42</v>
      </c>
      <c r="F26" s="190"/>
      <c r="G26" s="224" t="s">
        <v>43</v>
      </c>
      <c r="H26" s="192"/>
      <c r="I26" s="224" t="s">
        <v>44</v>
      </c>
      <c r="J26" s="224"/>
      <c r="K26" s="226" t="s">
        <v>45</v>
      </c>
      <c r="L26" s="225"/>
      <c r="M26" s="226" t="s">
        <v>46</v>
      </c>
      <c r="N26" s="227"/>
      <c r="O26" s="2"/>
    </row>
    <row r="27" spans="1:15" s="201" customFormat="1" ht="18">
      <c r="A27" s="196"/>
      <c r="B27" s="197" t="s">
        <v>22</v>
      </c>
      <c r="C27" s="198" t="s">
        <v>12</v>
      </c>
      <c r="D27" s="199" t="s">
        <v>14</v>
      </c>
      <c r="E27" s="198" t="s">
        <v>12</v>
      </c>
      <c r="F27" s="199" t="s">
        <v>14</v>
      </c>
      <c r="G27" s="198" t="s">
        <v>12</v>
      </c>
      <c r="H27" s="199" t="s">
        <v>14</v>
      </c>
      <c r="I27" s="198" t="s">
        <v>12</v>
      </c>
      <c r="J27" s="199" t="s">
        <v>14</v>
      </c>
      <c r="K27" s="198" t="s">
        <v>12</v>
      </c>
      <c r="L27" s="199" t="s">
        <v>14</v>
      </c>
      <c r="M27" s="198" t="s">
        <v>12</v>
      </c>
      <c r="N27" s="200" t="s">
        <v>14</v>
      </c>
      <c r="O27" s="2"/>
    </row>
    <row r="28" spans="1:15" s="204" customFormat="1" ht="15">
      <c r="A28" s="196"/>
      <c r="B28" s="202" t="s">
        <v>40</v>
      </c>
      <c r="C28" s="69" t="s">
        <v>24</v>
      </c>
      <c r="D28" s="70" t="s">
        <v>25</v>
      </c>
      <c r="E28" s="69" t="s">
        <v>24</v>
      </c>
      <c r="F28" s="70" t="s">
        <v>25</v>
      </c>
      <c r="G28" s="69" t="s">
        <v>24</v>
      </c>
      <c r="H28" s="70" t="s">
        <v>25</v>
      </c>
      <c r="I28" s="69" t="s">
        <v>24</v>
      </c>
      <c r="J28" s="70" t="s">
        <v>25</v>
      </c>
      <c r="K28" s="69" t="s">
        <v>24</v>
      </c>
      <c r="L28" s="70" t="s">
        <v>25</v>
      </c>
      <c r="M28" s="69" t="s">
        <v>24</v>
      </c>
      <c r="N28" s="228" t="s">
        <v>25</v>
      </c>
      <c r="O28" s="3"/>
    </row>
    <row r="29" spans="1:15" s="201" customFormat="1" ht="15">
      <c r="A29" s="196"/>
      <c r="B29" s="51"/>
      <c r="C29" s="61">
        <v>0.59</v>
      </c>
      <c r="D29" s="16">
        <v>550</v>
      </c>
      <c r="E29" s="61">
        <v>0.841</v>
      </c>
      <c r="F29" s="16">
        <v>1320</v>
      </c>
      <c r="G29" s="61">
        <v>0.963</v>
      </c>
      <c r="H29" s="16">
        <v>820</v>
      </c>
      <c r="I29" s="61">
        <v>1.82</v>
      </c>
      <c r="J29" s="16">
        <v>660</v>
      </c>
      <c r="K29" s="61">
        <v>0.516</v>
      </c>
      <c r="L29" s="16">
        <v>470</v>
      </c>
      <c r="M29" s="61">
        <v>1.11</v>
      </c>
      <c r="N29" s="229">
        <v>2760</v>
      </c>
      <c r="O29" s="2"/>
    </row>
    <row r="30" spans="1:15" s="201" customFormat="1" ht="15">
      <c r="A30" s="196"/>
      <c r="B30" s="51"/>
      <c r="C30" s="61"/>
      <c r="D30" s="16">
        <v>760</v>
      </c>
      <c r="E30" s="61"/>
      <c r="F30" s="16">
        <v>850</v>
      </c>
      <c r="G30" s="61"/>
      <c r="H30" s="16">
        <v>970</v>
      </c>
      <c r="I30" s="61"/>
      <c r="J30" s="16">
        <v>880</v>
      </c>
      <c r="K30" s="61"/>
      <c r="L30" s="16">
        <v>590</v>
      </c>
      <c r="M30" s="61"/>
      <c r="N30" s="229">
        <v>1900</v>
      </c>
      <c r="O30" s="2"/>
    </row>
    <row r="31" spans="1:15" s="201" customFormat="1" ht="15">
      <c r="A31" s="196"/>
      <c r="B31" s="51"/>
      <c r="C31" s="61"/>
      <c r="D31" s="16">
        <v>520</v>
      </c>
      <c r="E31" s="61"/>
      <c r="F31" s="16">
        <v>540</v>
      </c>
      <c r="G31" s="61"/>
      <c r="H31" s="16">
        <v>790</v>
      </c>
      <c r="I31" s="61"/>
      <c r="J31" s="16">
        <v>390</v>
      </c>
      <c r="K31" s="61"/>
      <c r="L31" s="16">
        <v>970</v>
      </c>
      <c r="M31" s="230"/>
      <c r="N31" s="229">
        <v>700</v>
      </c>
      <c r="O31" s="2"/>
    </row>
    <row r="32" spans="1:15" s="201" customFormat="1" ht="15">
      <c r="A32" s="196"/>
      <c r="B32" s="51"/>
      <c r="C32" s="61"/>
      <c r="D32" s="16">
        <v>710</v>
      </c>
      <c r="E32" s="61"/>
      <c r="F32" s="16">
        <v>690</v>
      </c>
      <c r="G32" s="61"/>
      <c r="H32" s="16">
        <v>900</v>
      </c>
      <c r="I32" s="61"/>
      <c r="J32" s="16">
        <v>430</v>
      </c>
      <c r="K32" s="61"/>
      <c r="L32" s="16">
        <v>1340</v>
      </c>
      <c r="M32" s="61"/>
      <c r="N32" s="229">
        <v>440</v>
      </c>
      <c r="O32" s="2"/>
    </row>
    <row r="33" spans="1:15" s="201" customFormat="1" ht="15.75" thickBot="1">
      <c r="A33" s="196"/>
      <c r="B33" s="51"/>
      <c r="C33" s="61"/>
      <c r="D33" s="16">
        <v>270</v>
      </c>
      <c r="E33" s="61"/>
      <c r="F33" s="16"/>
      <c r="G33" s="61"/>
      <c r="H33" s="16">
        <v>2030</v>
      </c>
      <c r="I33" s="61"/>
      <c r="J33" s="16"/>
      <c r="K33" s="61"/>
      <c r="L33" s="16"/>
      <c r="M33" s="61"/>
      <c r="N33" s="229">
        <v>410</v>
      </c>
      <c r="O33" s="2"/>
    </row>
    <row r="34" spans="1:15" s="211" customFormat="1" ht="15.75" thickTop="1">
      <c r="A34" s="206"/>
      <c r="B34" s="133" t="s">
        <v>0</v>
      </c>
      <c r="C34" s="207">
        <v>0.01</v>
      </c>
      <c r="D34" s="208">
        <v>30</v>
      </c>
      <c r="E34" s="207">
        <v>0.01</v>
      </c>
      <c r="F34" s="208">
        <v>30</v>
      </c>
      <c r="G34" s="207">
        <v>0.01</v>
      </c>
      <c r="H34" s="208">
        <v>30</v>
      </c>
      <c r="I34" s="207">
        <v>0.01</v>
      </c>
      <c r="J34" s="208">
        <v>30</v>
      </c>
      <c r="K34" s="207">
        <v>0.01</v>
      </c>
      <c r="L34" s="208">
        <v>30</v>
      </c>
      <c r="M34" s="207">
        <v>0.01</v>
      </c>
      <c r="N34" s="209">
        <v>30</v>
      </c>
      <c r="O34" s="210"/>
    </row>
    <row r="35" spans="1:15" s="211" customFormat="1" ht="15.75" thickBot="1">
      <c r="A35" s="206"/>
      <c r="B35" s="212" t="s">
        <v>1</v>
      </c>
      <c r="C35" s="213">
        <v>3</v>
      </c>
      <c r="D35" s="214">
        <v>1000</v>
      </c>
      <c r="E35" s="213">
        <v>3</v>
      </c>
      <c r="F35" s="214">
        <v>1000</v>
      </c>
      <c r="G35" s="213">
        <v>3</v>
      </c>
      <c r="H35" s="214">
        <v>1000</v>
      </c>
      <c r="I35" s="213">
        <v>3</v>
      </c>
      <c r="J35" s="214">
        <v>1000</v>
      </c>
      <c r="K35" s="213">
        <v>3</v>
      </c>
      <c r="L35" s="214">
        <v>1000</v>
      </c>
      <c r="M35" s="213">
        <v>3</v>
      </c>
      <c r="N35" s="215">
        <v>1000</v>
      </c>
      <c r="O35" s="210"/>
    </row>
    <row r="36" spans="1:15" s="201" customFormat="1" ht="15.75" thickTop="1">
      <c r="A36" s="196"/>
      <c r="B36" s="216" t="s">
        <v>19</v>
      </c>
      <c r="C36" s="231">
        <f>AVERAGEA(C29:C33)</f>
        <v>0.59</v>
      </c>
      <c r="D36" s="20">
        <f>AVERAGEA(D29:D33)</f>
        <v>562</v>
      </c>
      <c r="E36" s="231">
        <f aca="true" t="shared" si="3" ref="E36:L36">AVERAGEA(E29:E33)</f>
        <v>0.841</v>
      </c>
      <c r="F36" s="20">
        <f t="shared" si="3"/>
        <v>850</v>
      </c>
      <c r="G36" s="231">
        <f t="shared" si="3"/>
        <v>0.963</v>
      </c>
      <c r="H36" s="20">
        <f t="shared" si="3"/>
        <v>1102</v>
      </c>
      <c r="I36" s="231">
        <f t="shared" si="3"/>
        <v>1.82</v>
      </c>
      <c r="J36" s="20">
        <f t="shared" si="3"/>
        <v>590</v>
      </c>
      <c r="K36" s="231">
        <f t="shared" si="3"/>
        <v>0.516</v>
      </c>
      <c r="L36" s="20">
        <f t="shared" si="3"/>
        <v>842.5</v>
      </c>
      <c r="M36" s="231">
        <f>AVERAGEA(M29:M33)</f>
        <v>1.11</v>
      </c>
      <c r="N36" s="232">
        <f>AVERAGEA(N29:N33)</f>
        <v>1242</v>
      </c>
      <c r="O36" s="2"/>
    </row>
    <row r="37" spans="1:15" s="201" customFormat="1" ht="15">
      <c r="A37" s="196"/>
      <c r="B37" s="218" t="s">
        <v>20</v>
      </c>
      <c r="C37" s="231">
        <f>MINA(C29:C33)</f>
        <v>0.59</v>
      </c>
      <c r="D37" s="20">
        <f>MINA(D29:D33)</f>
        <v>270</v>
      </c>
      <c r="E37" s="231">
        <f aca="true" t="shared" si="4" ref="E37:L37">MINA(E29:E33)</f>
        <v>0.841</v>
      </c>
      <c r="F37" s="20">
        <f t="shared" si="4"/>
        <v>540</v>
      </c>
      <c r="G37" s="231">
        <f t="shared" si="4"/>
        <v>0.963</v>
      </c>
      <c r="H37" s="20">
        <f t="shared" si="4"/>
        <v>790</v>
      </c>
      <c r="I37" s="231">
        <f t="shared" si="4"/>
        <v>1.82</v>
      </c>
      <c r="J37" s="20">
        <f t="shared" si="4"/>
        <v>390</v>
      </c>
      <c r="K37" s="231">
        <f t="shared" si="4"/>
        <v>0.516</v>
      </c>
      <c r="L37" s="20">
        <f t="shared" si="4"/>
        <v>470</v>
      </c>
      <c r="M37" s="231">
        <f>MINA(M29:M33)</f>
        <v>1.11</v>
      </c>
      <c r="N37" s="233">
        <f>MINA(N29:N33)</f>
        <v>410</v>
      </c>
      <c r="O37" s="2"/>
    </row>
    <row r="38" spans="1:15" s="201" customFormat="1" ht="15">
      <c r="A38" s="196"/>
      <c r="B38" s="218" t="s">
        <v>21</v>
      </c>
      <c r="C38" s="231">
        <f>MAXA(C29:C33)</f>
        <v>0.59</v>
      </c>
      <c r="D38" s="20">
        <f>MAXA(D29:D33)</f>
        <v>760</v>
      </c>
      <c r="E38" s="231">
        <f aca="true" t="shared" si="5" ref="E38:L38">MAXA(E29:E33)</f>
        <v>0.841</v>
      </c>
      <c r="F38" s="20">
        <f t="shared" si="5"/>
        <v>1320</v>
      </c>
      <c r="G38" s="231">
        <f t="shared" si="5"/>
        <v>0.963</v>
      </c>
      <c r="H38" s="20">
        <f t="shared" si="5"/>
        <v>2030</v>
      </c>
      <c r="I38" s="231">
        <f t="shared" si="5"/>
        <v>1.82</v>
      </c>
      <c r="J38" s="20">
        <f t="shared" si="5"/>
        <v>880</v>
      </c>
      <c r="K38" s="231">
        <f t="shared" si="5"/>
        <v>0.516</v>
      </c>
      <c r="L38" s="20">
        <f t="shared" si="5"/>
        <v>1340</v>
      </c>
      <c r="M38" s="231">
        <f>MAXA(M29:M33)</f>
        <v>1.11</v>
      </c>
      <c r="N38" s="233">
        <f>MAXA(N29:N33)</f>
        <v>2760</v>
      </c>
      <c r="O38" s="2"/>
    </row>
    <row r="39" spans="1:14" ht="15.75" thickBot="1">
      <c r="A39" s="234"/>
      <c r="B39" s="235" t="s">
        <v>47</v>
      </c>
      <c r="C39" s="236">
        <f>AVERAGE(C15:C19,E15:E19,G15:G19,I15:I19,K15:K19,M15:M19,C29:C33,E29:E33,G29:G33,I29:I33,K29:K33,M29:M33)</f>
        <v>0.8030666666666667</v>
      </c>
      <c r="D39" s="237">
        <f>AVERAGE(D15:D19,F15:F19,H15:H19,J15:J19,L15:L19,N15:N19,D29:D33,F29:F33,H29:H33,J29:J33,L29:L33,N29:N33)</f>
        <v>759.2</v>
      </c>
      <c r="E39" s="236"/>
      <c r="F39" s="237"/>
      <c r="G39" s="236"/>
      <c r="H39" s="237"/>
      <c r="I39" s="236"/>
      <c r="J39" s="237"/>
      <c r="K39" s="236"/>
      <c r="L39" s="237"/>
      <c r="M39" s="236"/>
      <c r="N39" s="238"/>
    </row>
    <row r="40" spans="3:14" ht="15">
      <c r="C40" s="239"/>
      <c r="D40" s="240"/>
      <c r="E40" s="239"/>
      <c r="F40" s="240"/>
      <c r="G40" s="239"/>
      <c r="H40" s="240"/>
      <c r="I40" s="239"/>
      <c r="J40" s="240"/>
      <c r="K40" s="239"/>
      <c r="L40" s="240"/>
      <c r="M40" s="239"/>
      <c r="N40" s="240"/>
    </row>
    <row r="41" spans="3:14" ht="15">
      <c r="C41" s="239"/>
      <c r="D41" s="240"/>
      <c r="E41" s="239"/>
      <c r="F41" s="240"/>
      <c r="G41" s="239"/>
      <c r="H41" s="240"/>
      <c r="I41" s="239"/>
      <c r="J41" s="240"/>
      <c r="K41" s="239"/>
      <c r="L41" s="240"/>
      <c r="M41" s="239"/>
      <c r="N41" s="240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75" r:id="rId1"/>
  <headerFooter alignWithMargins="0">
    <oddHeader>&amp;L
&amp;R&amp;"Times New Roman CE,kurzíva"&amp;14Vyhodnocení vlivu činnosti odštěpného závodu GEAM 
Dolní Rožínka na životní prostředí v roce 2003</oddHeader>
    <oddFooter>&amp;C&amp;"Times New Roman CE,kurzíva"&amp;14Stránka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0"/>
  <dimension ref="A1:N41"/>
  <sheetViews>
    <sheetView workbookViewId="0" topLeftCell="A12">
      <selection activeCell="B27" sqref="B27"/>
    </sheetView>
  </sheetViews>
  <sheetFormatPr defaultColWidth="9.77734375" defaultRowHeight="15.75"/>
  <cols>
    <col min="1" max="1" width="2.3359375" style="26" customWidth="1"/>
    <col min="2" max="2" width="16.5546875" style="39" customWidth="1"/>
    <col min="3" max="3" width="8.10546875" style="129" customWidth="1"/>
    <col min="4" max="4" width="8.10546875" style="24" customWidth="1"/>
    <col min="5" max="5" width="7.6640625" style="24" customWidth="1"/>
    <col min="6" max="6" width="8.21484375" style="48" customWidth="1"/>
    <col min="7" max="7" width="7.5546875" style="39" customWidth="1"/>
    <col min="8" max="9" width="7.88671875" style="24" customWidth="1"/>
    <col min="10" max="10" width="7.88671875" style="24" hidden="1" customWidth="1"/>
    <col min="11" max="11" width="7.99609375" style="24" customWidth="1"/>
    <col min="12" max="12" width="8.88671875" style="24" hidden="1" customWidth="1"/>
    <col min="13" max="16384" width="9.77734375" style="24" customWidth="1"/>
  </cols>
  <sheetData>
    <row r="1" spans="1:12" ht="13.5">
      <c r="A1" s="63"/>
      <c r="B1" s="22"/>
      <c r="C1" s="121"/>
      <c r="D1" s="21"/>
      <c r="E1" s="21"/>
      <c r="F1" s="47"/>
      <c r="G1" s="22"/>
      <c r="H1" s="21"/>
      <c r="I1" s="21"/>
      <c r="J1" s="21"/>
      <c r="K1" s="23"/>
      <c r="L1" s="23"/>
    </row>
    <row r="2" spans="1:12" ht="15">
      <c r="A2" s="29"/>
      <c r="B2" s="136" t="s">
        <v>28</v>
      </c>
      <c r="C2" s="122"/>
      <c r="G2" s="25"/>
      <c r="H2" s="26"/>
      <c r="I2" s="26"/>
      <c r="J2" s="26"/>
      <c r="K2" s="27"/>
      <c r="L2" s="27"/>
    </row>
    <row r="3" spans="1:12" ht="15">
      <c r="A3" s="29"/>
      <c r="B3" s="136" t="s">
        <v>18</v>
      </c>
      <c r="C3" s="123"/>
      <c r="D3" s="26"/>
      <c r="E3" s="26"/>
      <c r="F3" s="49"/>
      <c r="G3" s="25"/>
      <c r="H3" s="26"/>
      <c r="I3" s="26"/>
      <c r="J3" s="26"/>
      <c r="K3" s="27"/>
      <c r="L3" s="28"/>
    </row>
    <row r="4" spans="1:12" ht="17.25">
      <c r="A4" s="29"/>
      <c r="B4" s="3"/>
      <c r="C4" s="124"/>
      <c r="D4" s="26"/>
      <c r="E4" s="26"/>
      <c r="F4" s="49"/>
      <c r="G4" s="30"/>
      <c r="H4" s="26"/>
      <c r="I4" s="26"/>
      <c r="J4" s="26"/>
      <c r="K4" s="27"/>
      <c r="L4" s="28"/>
    </row>
    <row r="5" spans="1:12" ht="17.25">
      <c r="A5" s="29"/>
      <c r="B5" s="137" t="s">
        <v>23</v>
      </c>
      <c r="C5" s="8"/>
      <c r="D5" s="26"/>
      <c r="E5" s="26"/>
      <c r="F5" s="49"/>
      <c r="G5" s="25"/>
      <c r="H5" s="26"/>
      <c r="I5" s="26"/>
      <c r="J5" s="26"/>
      <c r="K5" s="27"/>
      <c r="L5" s="28"/>
    </row>
    <row r="6" spans="1:12" ht="17.25">
      <c r="A6" s="29"/>
      <c r="B6" s="138"/>
      <c r="C6" s="8"/>
      <c r="D6" s="26"/>
      <c r="E6" s="26"/>
      <c r="F6" s="49"/>
      <c r="G6" s="25"/>
      <c r="H6" s="26"/>
      <c r="I6" s="26"/>
      <c r="J6" s="26"/>
      <c r="K6" s="27"/>
      <c r="L6" s="28"/>
    </row>
    <row r="7" spans="1:12" ht="18">
      <c r="A7" s="29"/>
      <c r="B7" s="60" t="s">
        <v>26</v>
      </c>
      <c r="C7" s="123"/>
      <c r="D7" s="26"/>
      <c r="E7" s="26"/>
      <c r="F7" s="49"/>
      <c r="G7" s="31"/>
      <c r="H7" s="26"/>
      <c r="I7" s="26"/>
      <c r="J7" s="26"/>
      <c r="K7" s="27"/>
      <c r="L7" s="28"/>
    </row>
    <row r="8" spans="1:12" ht="18">
      <c r="A8" s="29"/>
      <c r="B8" s="139"/>
      <c r="C8" s="123"/>
      <c r="D8" s="26"/>
      <c r="E8" s="26"/>
      <c r="F8" s="49"/>
      <c r="G8" s="31"/>
      <c r="H8" s="26"/>
      <c r="I8" s="26"/>
      <c r="J8" s="26"/>
      <c r="K8" s="27"/>
      <c r="L8" s="28"/>
    </row>
    <row r="9" spans="1:12" ht="18">
      <c r="A9" s="29"/>
      <c r="B9" s="140" t="s">
        <v>30</v>
      </c>
      <c r="C9" s="8"/>
      <c r="D9" s="26"/>
      <c r="E9" s="26"/>
      <c r="F9" s="49"/>
      <c r="G9" s="31"/>
      <c r="H9" s="26"/>
      <c r="I9" s="26"/>
      <c r="J9" s="26"/>
      <c r="K9" s="27"/>
      <c r="L9" s="28"/>
    </row>
    <row r="10" spans="1:12" ht="15.75" thickBot="1">
      <c r="A10" s="29"/>
      <c r="B10" s="3"/>
      <c r="C10" s="130"/>
      <c r="D10" s="26"/>
      <c r="E10" s="26"/>
      <c r="F10" s="49"/>
      <c r="G10" s="31"/>
      <c r="H10" s="104"/>
      <c r="I10" s="104"/>
      <c r="J10" s="104" t="s">
        <v>31</v>
      </c>
      <c r="K10" s="27"/>
      <c r="L10" s="32"/>
    </row>
    <row r="11" spans="1:12" ht="15.75" thickBot="1">
      <c r="A11" s="29"/>
      <c r="B11" s="110"/>
      <c r="C11" s="131" t="s">
        <v>22</v>
      </c>
      <c r="D11" s="73"/>
      <c r="E11" s="73"/>
      <c r="F11" s="74"/>
      <c r="G11" s="73"/>
      <c r="H11" s="54"/>
      <c r="I11" s="54"/>
      <c r="J11" s="54"/>
      <c r="K11" s="75"/>
      <c r="L11" s="26"/>
    </row>
    <row r="12" spans="1:12" ht="19.5">
      <c r="A12" s="29"/>
      <c r="B12" s="51" t="s">
        <v>27</v>
      </c>
      <c r="C12" s="125" t="s">
        <v>2</v>
      </c>
      <c r="D12" s="62" t="s">
        <v>15</v>
      </c>
      <c r="E12" s="64" t="s">
        <v>13</v>
      </c>
      <c r="F12" s="65" t="s">
        <v>12</v>
      </c>
      <c r="G12" s="66" t="s">
        <v>14</v>
      </c>
      <c r="H12" s="115" t="s">
        <v>16</v>
      </c>
      <c r="I12" s="110" t="s">
        <v>29</v>
      </c>
      <c r="J12" s="67" t="s">
        <v>17</v>
      </c>
      <c r="K12" s="68" t="s">
        <v>3</v>
      </c>
      <c r="L12" s="40" t="s">
        <v>4</v>
      </c>
    </row>
    <row r="13" spans="1:12" ht="15.75" thickBot="1">
      <c r="A13" s="29"/>
      <c r="B13" s="148"/>
      <c r="C13" s="126"/>
      <c r="D13" s="69" t="s">
        <v>24</v>
      </c>
      <c r="E13" s="69" t="s">
        <v>24</v>
      </c>
      <c r="F13" s="69" t="s">
        <v>24</v>
      </c>
      <c r="G13" s="70" t="s">
        <v>25</v>
      </c>
      <c r="H13" s="105" t="s">
        <v>24</v>
      </c>
      <c r="I13" s="111" t="s">
        <v>24</v>
      </c>
      <c r="J13" s="114" t="s">
        <v>24</v>
      </c>
      <c r="K13" s="71" t="s">
        <v>24</v>
      </c>
      <c r="L13" s="41" t="s">
        <v>5</v>
      </c>
    </row>
    <row r="14" spans="1:12" ht="15">
      <c r="A14" s="29"/>
      <c r="B14" s="134">
        <v>37992</v>
      </c>
      <c r="C14" s="5">
        <v>7.85</v>
      </c>
      <c r="D14" s="20">
        <v>250</v>
      </c>
      <c r="E14" s="6">
        <v>600</v>
      </c>
      <c r="F14" s="61">
        <v>0.534</v>
      </c>
      <c r="G14" s="16">
        <v>540</v>
      </c>
      <c r="H14" s="76">
        <v>21</v>
      </c>
      <c r="I14" s="77">
        <v>0.05</v>
      </c>
      <c r="J14" s="76">
        <v>2</v>
      </c>
      <c r="K14" s="78">
        <v>4</v>
      </c>
      <c r="L14" s="42"/>
    </row>
    <row r="15" spans="1:12" ht="15">
      <c r="A15" s="29"/>
      <c r="B15" s="134">
        <v>38020</v>
      </c>
      <c r="C15" s="5">
        <v>8</v>
      </c>
      <c r="D15" s="20"/>
      <c r="E15" s="6"/>
      <c r="F15" s="61">
        <v>0.813</v>
      </c>
      <c r="G15" s="16">
        <v>510</v>
      </c>
      <c r="H15" s="79"/>
      <c r="I15" s="77"/>
      <c r="J15" s="79"/>
      <c r="K15" s="78">
        <v>2</v>
      </c>
      <c r="L15" s="43"/>
    </row>
    <row r="16" spans="1:12" ht="15">
      <c r="A16" s="29"/>
      <c r="B16" s="135">
        <v>38048</v>
      </c>
      <c r="C16" s="5">
        <v>7.94</v>
      </c>
      <c r="D16" s="20"/>
      <c r="E16" s="6"/>
      <c r="F16" s="61">
        <v>0.675</v>
      </c>
      <c r="G16" s="16">
        <v>530</v>
      </c>
      <c r="H16" s="79"/>
      <c r="I16" s="77"/>
      <c r="J16" s="79"/>
      <c r="K16" s="78">
        <v>2</v>
      </c>
      <c r="L16" s="43"/>
    </row>
    <row r="17" spans="1:12" ht="15">
      <c r="A17" s="29"/>
      <c r="B17" s="141" t="s">
        <v>6</v>
      </c>
      <c r="C17" s="4">
        <f aca="true" t="shared" si="0" ref="C17:K17">AVERAGEA(C14:C16)</f>
        <v>7.93</v>
      </c>
      <c r="D17" s="33">
        <f t="shared" si="0"/>
        <v>250</v>
      </c>
      <c r="E17" s="7">
        <f t="shared" si="0"/>
        <v>600</v>
      </c>
      <c r="F17" s="10">
        <f t="shared" si="0"/>
        <v>0.674</v>
      </c>
      <c r="G17" s="33">
        <f t="shared" si="0"/>
        <v>526.6666666666666</v>
      </c>
      <c r="H17" s="119">
        <f t="shared" si="0"/>
        <v>21</v>
      </c>
      <c r="I17" s="119">
        <f t="shared" si="0"/>
        <v>0.05</v>
      </c>
      <c r="J17" s="119">
        <f t="shared" si="0"/>
        <v>2</v>
      </c>
      <c r="K17" s="81">
        <f t="shared" si="0"/>
        <v>2.6666666666666665</v>
      </c>
      <c r="L17" s="44">
        <f>SUM(L14:L16)</f>
        <v>0</v>
      </c>
    </row>
    <row r="18" spans="1:12" ht="15">
      <c r="A18" s="29"/>
      <c r="B18" s="134">
        <v>38083</v>
      </c>
      <c r="C18" s="5">
        <v>8.05</v>
      </c>
      <c r="D18" s="20">
        <v>190</v>
      </c>
      <c r="E18" s="6">
        <v>520</v>
      </c>
      <c r="F18" s="61">
        <v>0.617</v>
      </c>
      <c r="G18" s="16">
        <v>260</v>
      </c>
      <c r="H18" s="79">
        <v>21</v>
      </c>
      <c r="I18" s="77">
        <v>0.1</v>
      </c>
      <c r="J18" s="79"/>
      <c r="K18" s="78">
        <v>2</v>
      </c>
      <c r="L18" s="43"/>
    </row>
    <row r="19" spans="1:12" ht="15">
      <c r="A19" s="29"/>
      <c r="B19" s="135">
        <v>38111</v>
      </c>
      <c r="C19" s="5">
        <v>7.96</v>
      </c>
      <c r="D19" s="20"/>
      <c r="E19" s="6"/>
      <c r="F19" s="61">
        <v>0.679</v>
      </c>
      <c r="G19" s="16">
        <v>290</v>
      </c>
      <c r="H19" s="79"/>
      <c r="I19" s="77"/>
      <c r="J19" s="79"/>
      <c r="K19" s="78">
        <v>2</v>
      </c>
      <c r="L19" s="43"/>
    </row>
    <row r="20" spans="1:12" ht="15">
      <c r="A20" s="29"/>
      <c r="B20" s="135">
        <v>38139</v>
      </c>
      <c r="C20" s="5">
        <v>7.7</v>
      </c>
      <c r="D20" s="20"/>
      <c r="E20" s="6"/>
      <c r="F20" s="61">
        <v>0.568</v>
      </c>
      <c r="G20" s="59">
        <v>280</v>
      </c>
      <c r="H20" s="79"/>
      <c r="I20" s="77"/>
      <c r="J20" s="79"/>
      <c r="K20" s="78">
        <v>2</v>
      </c>
      <c r="L20" s="43"/>
    </row>
    <row r="21" spans="1:12" ht="15.75" thickBot="1">
      <c r="A21" s="29"/>
      <c r="B21" s="142" t="s">
        <v>7</v>
      </c>
      <c r="C21" s="55">
        <f aca="true" t="shared" si="1" ref="C21:K21">AVERAGEA(C18:C20)</f>
        <v>7.903333333333333</v>
      </c>
      <c r="D21" s="52">
        <f t="shared" si="1"/>
        <v>190</v>
      </c>
      <c r="E21" s="18">
        <f t="shared" si="1"/>
        <v>520</v>
      </c>
      <c r="F21" s="53">
        <f t="shared" si="1"/>
        <v>0.6213333333333333</v>
      </c>
      <c r="G21" s="52">
        <f t="shared" si="1"/>
        <v>276.6666666666667</v>
      </c>
      <c r="H21" s="120">
        <f t="shared" si="1"/>
        <v>21</v>
      </c>
      <c r="I21" s="120">
        <f t="shared" si="1"/>
        <v>0.1</v>
      </c>
      <c r="J21" s="120" t="e">
        <f t="shared" si="1"/>
        <v>#DIV/0!</v>
      </c>
      <c r="K21" s="82">
        <f t="shared" si="1"/>
        <v>2</v>
      </c>
      <c r="L21" s="45">
        <f>SUM(L18:L20)</f>
        <v>0</v>
      </c>
    </row>
    <row r="22" spans="1:12" ht="16.5" thickBot="1" thickTop="1">
      <c r="A22" s="29"/>
      <c r="B22" s="143" t="s">
        <v>8</v>
      </c>
      <c r="C22" s="127">
        <f aca="true" t="shared" si="2" ref="C22:H22">AVERAGEA(C14:C16,C18:C20)</f>
        <v>7.916666666666667</v>
      </c>
      <c r="D22" s="72">
        <f t="shared" si="2"/>
        <v>220</v>
      </c>
      <c r="E22" s="117">
        <f>AVERAGEA(E14:E16,E18:E20)</f>
        <v>560</v>
      </c>
      <c r="F22" s="83">
        <f t="shared" si="2"/>
        <v>0.6476666666666667</v>
      </c>
      <c r="G22" s="72">
        <f t="shared" si="2"/>
        <v>401.6666666666667</v>
      </c>
      <c r="H22" s="84">
        <f t="shared" si="2"/>
        <v>21</v>
      </c>
      <c r="I22" s="113">
        <f>AVERAGEA(I14:I16,I18:I20)</f>
        <v>0.07500000000000001</v>
      </c>
      <c r="J22" s="84">
        <f>AVERAGEA(J14:J16,J18:J20)</f>
        <v>2</v>
      </c>
      <c r="K22" s="85">
        <f>AVERAGEA(K14:K16,K18:K20)</f>
        <v>2.3333333333333335</v>
      </c>
      <c r="L22" s="46">
        <f>SUM(L17,L21)</f>
        <v>0</v>
      </c>
    </row>
    <row r="23" spans="1:12" ht="15.75" thickTop="1">
      <c r="A23" s="29"/>
      <c r="B23" s="134">
        <v>38174</v>
      </c>
      <c r="C23" s="5">
        <v>7.61</v>
      </c>
      <c r="D23" s="20">
        <v>220</v>
      </c>
      <c r="E23" s="6">
        <v>590</v>
      </c>
      <c r="F23" s="11">
        <v>0.511</v>
      </c>
      <c r="G23" s="20">
        <v>230</v>
      </c>
      <c r="H23" s="79">
        <v>21</v>
      </c>
      <c r="I23" s="77">
        <v>0.05</v>
      </c>
      <c r="J23" s="79"/>
      <c r="K23" s="78">
        <v>3</v>
      </c>
      <c r="L23" s="43"/>
    </row>
    <row r="24" spans="1:12" ht="15">
      <c r="A24" s="29"/>
      <c r="B24" s="134">
        <v>38202</v>
      </c>
      <c r="C24" s="5">
        <v>7.84</v>
      </c>
      <c r="D24" s="20"/>
      <c r="E24" s="6"/>
      <c r="F24" s="11">
        <v>0.529</v>
      </c>
      <c r="G24" s="20">
        <v>240</v>
      </c>
      <c r="H24" s="79"/>
      <c r="I24" s="77"/>
      <c r="J24" s="79"/>
      <c r="K24" s="78">
        <v>2</v>
      </c>
      <c r="L24" s="43"/>
    </row>
    <row r="25" spans="1:12" ht="15">
      <c r="A25" s="29"/>
      <c r="B25" s="135">
        <v>38237</v>
      </c>
      <c r="C25" s="5">
        <v>7.92</v>
      </c>
      <c r="D25" s="20"/>
      <c r="E25" s="6"/>
      <c r="F25" s="11">
        <v>0.653</v>
      </c>
      <c r="G25" s="20">
        <v>260</v>
      </c>
      <c r="H25" s="79"/>
      <c r="I25" s="77"/>
      <c r="J25" s="79"/>
      <c r="K25" s="78">
        <v>3</v>
      </c>
      <c r="L25" s="43"/>
    </row>
    <row r="26" spans="1:12" ht="15">
      <c r="A26" s="29"/>
      <c r="B26" s="141" t="s">
        <v>9</v>
      </c>
      <c r="C26" s="4">
        <f aca="true" t="shared" si="3" ref="C26:H26">AVERAGEA(C23:C25)</f>
        <v>7.789999999999999</v>
      </c>
      <c r="D26" s="33">
        <f t="shared" si="3"/>
        <v>220</v>
      </c>
      <c r="E26" s="7">
        <f t="shared" si="3"/>
        <v>590</v>
      </c>
      <c r="F26" s="10">
        <f t="shared" si="3"/>
        <v>0.5643333333333334</v>
      </c>
      <c r="G26" s="33">
        <f t="shared" si="3"/>
        <v>243.33333333333334</v>
      </c>
      <c r="H26" s="80">
        <f t="shared" si="3"/>
        <v>21</v>
      </c>
      <c r="I26" s="112">
        <f>AVERAGEA(I23:I25)</f>
        <v>0.05</v>
      </c>
      <c r="J26" s="80" t="e">
        <f>AVERAGEA(J23:J25)</f>
        <v>#DIV/0!</v>
      </c>
      <c r="K26" s="81">
        <f>AVERAGEA(K23:K25)</f>
        <v>2.6666666666666665</v>
      </c>
      <c r="L26" s="44">
        <f>SUM(L23:L25)</f>
        <v>0</v>
      </c>
    </row>
    <row r="27" spans="1:12" ht="15">
      <c r="A27" s="29"/>
      <c r="B27" s="135"/>
      <c r="C27" s="5"/>
      <c r="D27" s="20"/>
      <c r="E27" s="6"/>
      <c r="F27" s="11"/>
      <c r="G27" s="20"/>
      <c r="H27" s="79"/>
      <c r="I27" s="77"/>
      <c r="J27" s="79"/>
      <c r="K27" s="78"/>
      <c r="L27" s="43"/>
    </row>
    <row r="28" spans="1:12" ht="15">
      <c r="A28" s="29"/>
      <c r="B28" s="134"/>
      <c r="C28" s="5"/>
      <c r="D28" s="20"/>
      <c r="E28" s="6"/>
      <c r="F28" s="11"/>
      <c r="G28" s="20"/>
      <c r="H28" s="79"/>
      <c r="I28" s="77"/>
      <c r="J28" s="79"/>
      <c r="K28" s="78"/>
      <c r="L28" s="43"/>
    </row>
    <row r="29" spans="1:12" ht="15">
      <c r="A29" s="29"/>
      <c r="B29" s="134"/>
      <c r="C29" s="5"/>
      <c r="D29" s="20"/>
      <c r="E29" s="6"/>
      <c r="F29" s="11"/>
      <c r="G29" s="20"/>
      <c r="H29" s="79"/>
      <c r="I29" s="77"/>
      <c r="J29" s="79"/>
      <c r="K29" s="78"/>
      <c r="L29" s="43"/>
    </row>
    <row r="30" spans="1:12" ht="15.75" thickBot="1">
      <c r="A30" s="29"/>
      <c r="B30" s="142" t="s">
        <v>10</v>
      </c>
      <c r="C30" s="55" t="e">
        <f aca="true" t="shared" si="4" ref="C30:K30">AVERAGEA(C27:C29)</f>
        <v>#DIV/0!</v>
      </c>
      <c r="D30" s="52" t="e">
        <f t="shared" si="4"/>
        <v>#DIV/0!</v>
      </c>
      <c r="E30" s="18" t="e">
        <f t="shared" si="4"/>
        <v>#DIV/0!</v>
      </c>
      <c r="F30" s="53" t="e">
        <f t="shared" si="4"/>
        <v>#DIV/0!</v>
      </c>
      <c r="G30" s="17" t="e">
        <f t="shared" si="4"/>
        <v>#DIV/0!</v>
      </c>
      <c r="H30" s="120" t="e">
        <f t="shared" si="4"/>
        <v>#DIV/0!</v>
      </c>
      <c r="I30" s="120" t="e">
        <f t="shared" si="4"/>
        <v>#DIV/0!</v>
      </c>
      <c r="J30" s="120" t="e">
        <f t="shared" si="4"/>
        <v>#DIV/0!</v>
      </c>
      <c r="K30" s="82" t="e">
        <f t="shared" si="4"/>
        <v>#DIV/0!</v>
      </c>
      <c r="L30" s="45">
        <f>SUM(L27:L29)</f>
        <v>0</v>
      </c>
    </row>
    <row r="31" spans="1:14" ht="16.5" thickBot="1" thickTop="1">
      <c r="A31" s="29"/>
      <c r="B31" s="144" t="s">
        <v>11</v>
      </c>
      <c r="C31" s="128">
        <f aca="true" t="shared" si="5" ref="C31:H31">AVERAGEA(C23:C25,C27:C29)</f>
        <v>7.789999999999999</v>
      </c>
      <c r="D31" s="87">
        <f t="shared" si="5"/>
        <v>220</v>
      </c>
      <c r="E31" s="118">
        <f>AVERAGEA(E23:E25,E27:E29)</f>
        <v>590</v>
      </c>
      <c r="F31" s="88">
        <f t="shared" si="5"/>
        <v>0.5643333333333334</v>
      </c>
      <c r="G31" s="86">
        <f t="shared" si="5"/>
        <v>243.33333333333334</v>
      </c>
      <c r="H31" s="89">
        <f t="shared" si="5"/>
        <v>21</v>
      </c>
      <c r="I31" s="90">
        <f>AVERAGEA(I23:I25,I27:I29)</f>
        <v>0.05</v>
      </c>
      <c r="J31" s="89" t="e">
        <f>AVERAGEA(J23:J25,J27:J29)</f>
        <v>#DIV/0!</v>
      </c>
      <c r="K31" s="91">
        <f>AVERAGEA(K23:K25,K27:K29)</f>
        <v>2.6666666666666665</v>
      </c>
      <c r="L31" s="43">
        <f>SUM(L26,L30)</f>
        <v>0</v>
      </c>
      <c r="N31" s="34"/>
    </row>
    <row r="32" spans="1:14" ht="16.5" thickBot="1" thickTop="1">
      <c r="A32" s="29"/>
      <c r="B32" s="133" t="s">
        <v>0</v>
      </c>
      <c r="C32" s="13"/>
      <c r="D32" s="150"/>
      <c r="E32" s="99"/>
      <c r="F32" s="151">
        <v>0.01</v>
      </c>
      <c r="G32" s="152">
        <v>30</v>
      </c>
      <c r="H32" s="153"/>
      <c r="I32" s="153"/>
      <c r="J32" s="76"/>
      <c r="K32" s="149"/>
      <c r="L32" s="92"/>
      <c r="N32" s="34"/>
    </row>
    <row r="33" spans="1:14" ht="16.5" thickBot="1" thickTop="1">
      <c r="A33" s="29"/>
      <c r="B33" s="154" t="s">
        <v>1</v>
      </c>
      <c r="C33" s="155"/>
      <c r="D33" s="156"/>
      <c r="E33" s="156"/>
      <c r="F33" s="157">
        <v>3</v>
      </c>
      <c r="G33" s="158">
        <v>3000</v>
      </c>
      <c r="H33" s="159"/>
      <c r="I33" s="159"/>
      <c r="J33" s="160"/>
      <c r="K33" s="161"/>
      <c r="L33" s="92"/>
      <c r="N33" s="34"/>
    </row>
    <row r="34" spans="1:12" ht="16.5" thickBot="1" thickTop="1">
      <c r="A34" s="29"/>
      <c r="B34" s="145" t="s">
        <v>19</v>
      </c>
      <c r="C34" s="13">
        <f aca="true" t="shared" si="6" ref="C34:K34">AVERAGEA(C14:C16,C18:C20,C23:C25,C27:C29)</f>
        <v>7.874444444444445</v>
      </c>
      <c r="D34" s="99">
        <f t="shared" si="6"/>
        <v>220</v>
      </c>
      <c r="E34" s="99">
        <f>AVERAGEA(E14:E16,E18:E20,E23:E25,E27:E29)</f>
        <v>570</v>
      </c>
      <c r="F34" s="100">
        <f t="shared" si="6"/>
        <v>0.6198888888888889</v>
      </c>
      <c r="G34" s="99">
        <f t="shared" si="6"/>
        <v>348.8888888888889</v>
      </c>
      <c r="H34" s="108">
        <f t="shared" si="6"/>
        <v>21</v>
      </c>
      <c r="I34" s="101">
        <f>AVERAGEA(I14:I16,I18:I20,I23:I25,I27:I29)</f>
        <v>0.06666666666666667</v>
      </c>
      <c r="J34" s="116">
        <f>AVERAGEA(J14:J16,J18:J20,J23:J25,J27:J29)</f>
        <v>2</v>
      </c>
      <c r="K34" s="103">
        <f t="shared" si="6"/>
        <v>2.4444444444444446</v>
      </c>
      <c r="L34" s="35"/>
    </row>
    <row r="35" spans="1:12" ht="15">
      <c r="A35" s="29"/>
      <c r="B35" s="51" t="s">
        <v>20</v>
      </c>
      <c r="C35" s="8">
        <f>MINA(C14:C16,C18:C20,C23:C25,C27:C29)</f>
        <v>7.61</v>
      </c>
      <c r="D35" s="57">
        <f aca="true" t="shared" si="7" ref="D35:K35">MINA(D14:D16,D18:D20,D23:D25,D27:D29)</f>
        <v>190</v>
      </c>
      <c r="E35" s="57">
        <f t="shared" si="7"/>
        <v>520</v>
      </c>
      <c r="F35" s="95">
        <f t="shared" si="7"/>
        <v>0.511</v>
      </c>
      <c r="G35" s="57">
        <f t="shared" si="7"/>
        <v>230</v>
      </c>
      <c r="H35" s="58">
        <f t="shared" si="7"/>
        <v>21</v>
      </c>
      <c r="I35" s="56">
        <f>MINA(I14:I16,I18:I20,I23:I25,I27:I29)</f>
        <v>0.05</v>
      </c>
      <c r="J35" s="106">
        <f>MINA(J14:J16,J18:J20,J23:J25,J27:J29)</f>
        <v>2</v>
      </c>
      <c r="K35" s="93">
        <f t="shared" si="7"/>
        <v>2</v>
      </c>
      <c r="L35" s="1"/>
    </row>
    <row r="36" spans="1:12" ht="15.75" thickBot="1">
      <c r="A36" s="102"/>
      <c r="B36" s="146" t="s">
        <v>21</v>
      </c>
      <c r="C36" s="132">
        <f>MAXA(C14:C16,C18:C20,C23:C25,C27:C29)</f>
        <v>8.05</v>
      </c>
      <c r="D36" s="96">
        <f aca="true" t="shared" si="8" ref="D36:K36">MAXA(D14:D16,D18:D20,D23:D25,D27:D29)</f>
        <v>250</v>
      </c>
      <c r="E36" s="96">
        <f t="shared" si="8"/>
        <v>600</v>
      </c>
      <c r="F36" s="97">
        <f t="shared" si="8"/>
        <v>0.813</v>
      </c>
      <c r="G36" s="96">
        <f t="shared" si="8"/>
        <v>540</v>
      </c>
      <c r="H36" s="109">
        <f t="shared" si="8"/>
        <v>21</v>
      </c>
      <c r="I36" s="98">
        <f>MAXA(I14:I16,I18:I20,I23:I25,I27:I29)</f>
        <v>0.1</v>
      </c>
      <c r="J36" s="107">
        <f>MAXA(J14:J16,J18:J20,J23:J25,J27:J29)</f>
        <v>2</v>
      </c>
      <c r="K36" s="94">
        <f t="shared" si="8"/>
        <v>4</v>
      </c>
      <c r="L36" s="9"/>
    </row>
    <row r="37" spans="2:12" ht="15">
      <c r="B37" s="147"/>
      <c r="C37" s="8"/>
      <c r="D37" s="12"/>
      <c r="E37" s="12"/>
      <c r="F37" s="15"/>
      <c r="G37" s="12"/>
      <c r="H37" s="8"/>
      <c r="I37" s="8"/>
      <c r="J37" s="8"/>
      <c r="K37" s="19"/>
      <c r="L37" s="14"/>
    </row>
    <row r="38" spans="2:12" ht="15">
      <c r="B38" s="147"/>
      <c r="C38" s="8"/>
      <c r="D38" s="12"/>
      <c r="E38" s="12"/>
      <c r="F38" s="15"/>
      <c r="G38" s="12"/>
      <c r="H38" s="8"/>
      <c r="I38" s="8"/>
      <c r="J38" s="8"/>
      <c r="K38" s="19"/>
      <c r="L38" s="14"/>
    </row>
    <row r="39" spans="2:12" ht="15">
      <c r="B39" s="2"/>
      <c r="D39" s="36"/>
      <c r="E39" s="36"/>
      <c r="F39" s="50"/>
      <c r="G39" s="37"/>
      <c r="K39" s="38"/>
      <c r="L39" s="36"/>
    </row>
    <row r="40" spans="4:12" ht="13.5">
      <c r="D40" s="36"/>
      <c r="E40" s="36"/>
      <c r="F40" s="50"/>
      <c r="G40" s="37"/>
      <c r="K40" s="38"/>
      <c r="L40" s="36"/>
    </row>
    <row r="41" spans="4:12" ht="13.5">
      <c r="D41" s="36"/>
      <c r="E41" s="36"/>
      <c r="F41" s="50"/>
      <c r="G41" s="37"/>
      <c r="K41" s="38"/>
      <c r="L41" s="36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1"/>
  <headerFooter alignWithMargins="0">
    <oddHeader>&amp;L
&amp;R&amp;"Times New Roman CE,kurzíva"Vyhodnocení vlivu činnosti odštěpného závodu GEAM 
Dolní Rožínka na životní prostředí v roce 2004</oddHeader>
    <oddFooter>&amp;C&amp;"Times New Roman CE,kurzíva"Stránka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25"/>
  <sheetViews>
    <sheetView tabSelected="1" workbookViewId="0" topLeftCell="A2">
      <selection activeCell="J6" sqref="J6"/>
    </sheetView>
  </sheetViews>
  <sheetFormatPr defaultColWidth="8.88671875" defaultRowHeight="15.75"/>
  <cols>
    <col min="1" max="1" width="7.21484375" style="385" customWidth="1"/>
    <col min="2" max="2" width="12.88671875" style="385" customWidth="1"/>
    <col min="3" max="6" width="7.21484375" style="449" customWidth="1"/>
    <col min="7" max="7" width="7.21484375" style="447" customWidth="1"/>
    <col min="8" max="16384" width="7.21484375" style="385" customWidth="1"/>
  </cols>
  <sheetData>
    <row r="3" ht="22.5">
      <c r="B3" s="448" t="s">
        <v>87</v>
      </c>
    </row>
    <row r="4" ht="15">
      <c r="F4" s="450" t="s">
        <v>88</v>
      </c>
    </row>
    <row r="5" ht="13.5" thickBot="1"/>
    <row r="6" spans="2:7" ht="17.25">
      <c r="B6" s="399"/>
      <c r="C6" s="451" t="s">
        <v>12</v>
      </c>
      <c r="D6" s="451" t="s">
        <v>83</v>
      </c>
      <c r="E6" s="451" t="s">
        <v>84</v>
      </c>
      <c r="F6" s="451" t="s">
        <v>3</v>
      </c>
      <c r="G6" s="452" t="s">
        <v>2</v>
      </c>
    </row>
    <row r="7" spans="2:7" ht="18" thickBot="1">
      <c r="B7" s="403" t="s">
        <v>27</v>
      </c>
      <c r="C7" s="453" t="s">
        <v>85</v>
      </c>
      <c r="D7" s="453" t="s">
        <v>86</v>
      </c>
      <c r="E7" s="453" t="s">
        <v>85</v>
      </c>
      <c r="F7" s="453" t="s">
        <v>85</v>
      </c>
      <c r="G7" s="454" t="s">
        <v>85</v>
      </c>
    </row>
    <row r="8" spans="2:7" ht="13.5" hidden="1" thickBot="1">
      <c r="B8" s="407"/>
      <c r="C8" s="455"/>
      <c r="D8" s="455"/>
      <c r="E8" s="455"/>
      <c r="F8" s="455"/>
      <c r="G8" s="456"/>
    </row>
    <row r="9" spans="2:7" ht="16.5" customHeight="1" thickTop="1">
      <c r="B9" s="411" t="s">
        <v>49</v>
      </c>
      <c r="C9" s="457">
        <v>0.369</v>
      </c>
      <c r="D9" s="458">
        <v>80</v>
      </c>
      <c r="E9" s="458">
        <v>554</v>
      </c>
      <c r="F9" s="458">
        <v>1</v>
      </c>
      <c r="G9" s="459">
        <v>8.1</v>
      </c>
    </row>
    <row r="10" spans="2:7" ht="16.5" customHeight="1">
      <c r="B10" s="416" t="s">
        <v>50</v>
      </c>
      <c r="C10" s="460">
        <v>0.46</v>
      </c>
      <c r="D10" s="461">
        <v>90</v>
      </c>
      <c r="E10" s="461">
        <v>538</v>
      </c>
      <c r="F10" s="461">
        <v>2</v>
      </c>
      <c r="G10" s="462">
        <v>8.4</v>
      </c>
    </row>
    <row r="11" spans="2:7" ht="16.5" customHeight="1">
      <c r="B11" s="416" t="s">
        <v>51</v>
      </c>
      <c r="C11" s="460">
        <v>0.878</v>
      </c>
      <c r="D11" s="461">
        <v>188</v>
      </c>
      <c r="E11" s="461">
        <v>616</v>
      </c>
      <c r="F11" s="461">
        <v>2</v>
      </c>
      <c r="G11" s="462">
        <v>8.2</v>
      </c>
    </row>
    <row r="12" spans="2:7" ht="16.5" customHeight="1">
      <c r="B12" s="416" t="s">
        <v>52</v>
      </c>
      <c r="C12" s="460">
        <v>0.522</v>
      </c>
      <c r="D12" s="461">
        <v>142</v>
      </c>
      <c r="E12" s="461">
        <v>564</v>
      </c>
      <c r="F12" s="461">
        <v>1.4</v>
      </c>
      <c r="G12" s="462">
        <v>8.2</v>
      </c>
    </row>
    <row r="13" spans="2:7" ht="16.5" customHeight="1">
      <c r="B13" s="416" t="s">
        <v>53</v>
      </c>
      <c r="C13" s="460">
        <v>0.424</v>
      </c>
      <c r="D13" s="461">
        <v>105</v>
      </c>
      <c r="E13" s="461">
        <v>562</v>
      </c>
      <c r="F13" s="461">
        <v>1</v>
      </c>
      <c r="G13" s="462">
        <v>8.31</v>
      </c>
    </row>
    <row r="14" spans="2:7" ht="16.5" customHeight="1">
      <c r="B14" s="416" t="s">
        <v>54</v>
      </c>
      <c r="C14" s="460">
        <v>0.322</v>
      </c>
      <c r="D14" s="461">
        <v>100</v>
      </c>
      <c r="E14" s="461">
        <v>543</v>
      </c>
      <c r="F14" s="461">
        <v>1</v>
      </c>
      <c r="G14" s="462">
        <v>8.3</v>
      </c>
    </row>
    <row r="15" spans="2:7" ht="16.5" customHeight="1">
      <c r="B15" s="416" t="s">
        <v>55</v>
      </c>
      <c r="C15" s="460">
        <v>0.366</v>
      </c>
      <c r="D15" s="461">
        <v>86</v>
      </c>
      <c r="E15" s="461">
        <v>558</v>
      </c>
      <c r="F15" s="461">
        <v>2</v>
      </c>
      <c r="G15" s="462">
        <v>8.1</v>
      </c>
    </row>
    <row r="16" spans="2:7" ht="16.5" customHeight="1">
      <c r="B16" s="416" t="s">
        <v>56</v>
      </c>
      <c r="C16" s="460">
        <v>0.449</v>
      </c>
      <c r="D16" s="461">
        <v>200</v>
      </c>
      <c r="E16" s="461">
        <v>586.75</v>
      </c>
      <c r="F16" s="461">
        <v>1.5</v>
      </c>
      <c r="G16" s="462">
        <v>8</v>
      </c>
    </row>
    <row r="17" spans="2:7" ht="16.5" customHeight="1">
      <c r="B17" s="416" t="s">
        <v>57</v>
      </c>
      <c r="C17" s="460">
        <v>0.499</v>
      </c>
      <c r="D17" s="461">
        <v>158</v>
      </c>
      <c r="E17" s="461">
        <v>590</v>
      </c>
      <c r="F17" s="461">
        <v>0.6</v>
      </c>
      <c r="G17" s="462">
        <v>8</v>
      </c>
    </row>
    <row r="18" spans="2:7" ht="16.5" customHeight="1">
      <c r="B18" s="416" t="s">
        <v>58</v>
      </c>
      <c r="C18" s="460">
        <v>0.532</v>
      </c>
      <c r="D18" s="461">
        <v>117.5</v>
      </c>
      <c r="E18" s="461">
        <v>550</v>
      </c>
      <c r="F18" s="461">
        <v>1</v>
      </c>
      <c r="G18" s="462">
        <v>7.9</v>
      </c>
    </row>
    <row r="19" spans="2:7" ht="16.5" customHeight="1">
      <c r="B19" s="416" t="s">
        <v>59</v>
      </c>
      <c r="C19" s="460">
        <v>0.581</v>
      </c>
      <c r="D19" s="461">
        <v>123</v>
      </c>
      <c r="E19" s="461">
        <v>586</v>
      </c>
      <c r="F19" s="461">
        <v>2</v>
      </c>
      <c r="G19" s="462">
        <v>8</v>
      </c>
    </row>
    <row r="20" spans="2:7" ht="16.5" customHeight="1" thickBot="1">
      <c r="B20" s="421" t="s">
        <v>60</v>
      </c>
      <c r="C20" s="463">
        <v>0.584</v>
      </c>
      <c r="D20" s="464">
        <v>166</v>
      </c>
      <c r="E20" s="464">
        <v>579</v>
      </c>
      <c r="F20" s="464">
        <v>2</v>
      </c>
      <c r="G20" s="465">
        <v>7.9</v>
      </c>
    </row>
    <row r="21" spans="2:7" ht="16.5" customHeight="1" hidden="1">
      <c r="B21" s="426"/>
      <c r="C21" s="466"/>
      <c r="D21" s="466"/>
      <c r="E21" s="466"/>
      <c r="F21" s="466"/>
      <c r="G21" s="467"/>
    </row>
    <row r="22" spans="2:7" ht="16.5" customHeight="1" hidden="1">
      <c r="B22" s="430"/>
      <c r="C22" s="468"/>
      <c r="D22" s="468"/>
      <c r="E22" s="468"/>
      <c r="F22" s="468"/>
      <c r="G22" s="469"/>
    </row>
    <row r="23" spans="2:7" ht="16.5" customHeight="1" hidden="1">
      <c r="B23" s="430"/>
      <c r="C23" s="468"/>
      <c r="D23" s="468"/>
      <c r="E23" s="468"/>
      <c r="F23" s="468"/>
      <c r="G23" s="469"/>
    </row>
    <row r="24" spans="2:7" ht="16.5" customHeight="1" hidden="1">
      <c r="B24" s="430"/>
      <c r="C24" s="468"/>
      <c r="D24" s="468"/>
      <c r="E24" s="468"/>
      <c r="F24" s="468"/>
      <c r="G24" s="469"/>
    </row>
    <row r="25" spans="2:7" ht="16.5" customHeight="1" hidden="1">
      <c r="B25" s="470"/>
      <c r="C25" s="471"/>
      <c r="D25" s="471"/>
      <c r="E25" s="471"/>
      <c r="F25" s="471"/>
      <c r="G25" s="47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K12" sqref="K12"/>
    </sheetView>
  </sheetViews>
  <sheetFormatPr defaultColWidth="8.88671875" defaultRowHeight="15.75"/>
  <cols>
    <col min="1" max="1" width="7.21484375" style="385" customWidth="1"/>
    <col min="2" max="2" width="12.88671875" style="385" customWidth="1"/>
    <col min="3" max="5" width="7.21484375" style="385" customWidth="1"/>
    <col min="6" max="6" width="7.21484375" style="447" customWidth="1"/>
    <col min="7" max="7" width="7.21484375" style="385" customWidth="1"/>
    <col min="8" max="8" width="8.88671875" style="385" customWidth="1"/>
    <col min="9" max="16384" width="7.21484375" style="385" customWidth="1"/>
  </cols>
  <sheetData>
    <row r="1" spans="1:8" ht="12.75">
      <c r="A1" s="381"/>
      <c r="B1" s="382"/>
      <c r="C1" s="382"/>
      <c r="D1" s="382"/>
      <c r="E1" s="382"/>
      <c r="F1" s="383"/>
      <c r="G1" s="382"/>
      <c r="H1" s="384"/>
    </row>
    <row r="2" spans="1:8" ht="12.75">
      <c r="A2" s="386"/>
      <c r="B2" s="387"/>
      <c r="C2" s="387"/>
      <c r="D2" s="387"/>
      <c r="E2" s="387"/>
      <c r="F2" s="388"/>
      <c r="G2" s="387"/>
      <c r="H2" s="389"/>
    </row>
    <row r="3" spans="1:8" ht="15">
      <c r="A3" s="386"/>
      <c r="B3" s="390" t="s">
        <v>74</v>
      </c>
      <c r="C3" s="387"/>
      <c r="D3" s="387"/>
      <c r="E3" s="391" t="s">
        <v>75</v>
      </c>
      <c r="F3" s="392"/>
      <c r="G3" s="387"/>
      <c r="H3" s="389"/>
    </row>
    <row r="4" spans="1:8" ht="15">
      <c r="A4" s="386"/>
      <c r="B4" s="393" t="s">
        <v>76</v>
      </c>
      <c r="C4" s="387"/>
      <c r="D4" s="387"/>
      <c r="E4" s="394" t="s">
        <v>77</v>
      </c>
      <c r="F4" s="388"/>
      <c r="G4" s="387"/>
      <c r="H4" s="389"/>
    </row>
    <row r="5" spans="1:8" ht="15">
      <c r="A5" s="386"/>
      <c r="B5" s="387"/>
      <c r="C5" s="387"/>
      <c r="D5" s="387"/>
      <c r="E5" s="395" t="s">
        <v>78</v>
      </c>
      <c r="F5" s="388"/>
      <c r="G5" s="387"/>
      <c r="H5" s="389"/>
    </row>
    <row r="6" spans="1:8" ht="15">
      <c r="A6" s="386"/>
      <c r="B6" s="387"/>
      <c r="C6" s="387"/>
      <c r="D6" s="387"/>
      <c r="E6" s="394" t="s">
        <v>79</v>
      </c>
      <c r="F6" s="388"/>
      <c r="G6" s="387"/>
      <c r="H6" s="389"/>
    </row>
    <row r="7" spans="1:8" ht="15">
      <c r="A7" s="386"/>
      <c r="B7" s="387"/>
      <c r="C7" s="387"/>
      <c r="D7" s="387"/>
      <c r="E7" s="394" t="s">
        <v>80</v>
      </c>
      <c r="F7" s="388"/>
      <c r="G7" s="387"/>
      <c r="H7" s="389"/>
    </row>
    <row r="8" spans="1:8" ht="12.75">
      <c r="A8" s="386"/>
      <c r="B8" s="387"/>
      <c r="C8" s="387"/>
      <c r="D8" s="387"/>
      <c r="E8" s="387"/>
      <c r="F8" s="388"/>
      <c r="G8" s="387"/>
      <c r="H8" s="389"/>
    </row>
    <row r="9" spans="1:8" ht="22.5">
      <c r="A9" s="386"/>
      <c r="B9" s="396" t="s">
        <v>81</v>
      </c>
      <c r="C9" s="387"/>
      <c r="D9" s="387"/>
      <c r="E9" s="387"/>
      <c r="F9" s="388"/>
      <c r="G9" s="387"/>
      <c r="H9" s="389"/>
    </row>
    <row r="10" spans="1:8" ht="15">
      <c r="A10" s="386"/>
      <c r="B10" s="387"/>
      <c r="C10" s="387"/>
      <c r="D10" s="387"/>
      <c r="E10" s="387"/>
      <c r="F10" s="397"/>
      <c r="G10" s="387"/>
      <c r="H10" s="389"/>
    </row>
    <row r="11" spans="1:8" ht="15.75" thickBot="1">
      <c r="A11" s="386"/>
      <c r="B11" s="387"/>
      <c r="C11" s="387"/>
      <c r="D11" s="387"/>
      <c r="E11" s="387"/>
      <c r="F11" s="388"/>
      <c r="G11" s="398" t="s">
        <v>82</v>
      </c>
      <c r="H11" s="389"/>
    </row>
    <row r="12" spans="1:8" ht="17.25">
      <c r="A12" s="386"/>
      <c r="B12" s="399"/>
      <c r="C12" s="400" t="s">
        <v>12</v>
      </c>
      <c r="D12" s="400" t="s">
        <v>83</v>
      </c>
      <c r="E12" s="400" t="s">
        <v>84</v>
      </c>
      <c r="F12" s="401" t="s">
        <v>3</v>
      </c>
      <c r="G12" s="402" t="s">
        <v>2</v>
      </c>
      <c r="H12" s="389"/>
    </row>
    <row r="13" spans="1:8" ht="18" thickBot="1">
      <c r="A13" s="386"/>
      <c r="B13" s="403" t="s">
        <v>27</v>
      </c>
      <c r="C13" s="404" t="s">
        <v>85</v>
      </c>
      <c r="D13" s="404" t="s">
        <v>86</v>
      </c>
      <c r="E13" s="404" t="s">
        <v>85</v>
      </c>
      <c r="F13" s="405" t="s">
        <v>85</v>
      </c>
      <c r="G13" s="406" t="s">
        <v>85</v>
      </c>
      <c r="H13" s="389"/>
    </row>
    <row r="14" spans="1:8" ht="13.5" hidden="1" thickBot="1">
      <c r="A14" s="386"/>
      <c r="B14" s="407"/>
      <c r="C14" s="408"/>
      <c r="D14" s="408"/>
      <c r="E14" s="408"/>
      <c r="F14" s="409"/>
      <c r="G14" s="410"/>
      <c r="H14" s="389"/>
    </row>
    <row r="15" spans="1:8" ht="16.5" customHeight="1" thickTop="1">
      <c r="A15" s="386"/>
      <c r="B15" s="411" t="s">
        <v>49</v>
      </c>
      <c r="C15" s="412">
        <v>0.251</v>
      </c>
      <c r="D15" s="413">
        <v>85</v>
      </c>
      <c r="E15" s="413">
        <v>497</v>
      </c>
      <c r="F15" s="414">
        <v>2</v>
      </c>
      <c r="G15" s="415">
        <v>7.7</v>
      </c>
      <c r="H15" s="389"/>
    </row>
    <row r="16" spans="1:8" ht="16.5" customHeight="1">
      <c r="A16" s="386"/>
      <c r="B16" s="416" t="s">
        <v>50</v>
      </c>
      <c r="C16" s="417">
        <v>0.31</v>
      </c>
      <c r="D16" s="418">
        <v>113</v>
      </c>
      <c r="E16" s="418">
        <v>510</v>
      </c>
      <c r="F16" s="419">
        <v>2</v>
      </c>
      <c r="G16" s="420">
        <v>7.7</v>
      </c>
      <c r="H16" s="389"/>
    </row>
    <row r="17" spans="1:8" ht="16.5" customHeight="1">
      <c r="A17" s="386"/>
      <c r="B17" s="416" t="s">
        <v>51</v>
      </c>
      <c r="C17" s="417">
        <v>0.311</v>
      </c>
      <c r="D17" s="418">
        <v>144</v>
      </c>
      <c r="E17" s="418">
        <v>489</v>
      </c>
      <c r="F17" s="419">
        <v>2</v>
      </c>
      <c r="G17" s="420">
        <v>7.7</v>
      </c>
      <c r="H17" s="389"/>
    </row>
    <row r="18" spans="1:8" ht="16.5" customHeight="1">
      <c r="A18" s="386"/>
      <c r="B18" s="416" t="s">
        <v>52</v>
      </c>
      <c r="C18" s="417">
        <v>0.271</v>
      </c>
      <c r="D18" s="418">
        <v>73</v>
      </c>
      <c r="E18" s="418">
        <v>483</v>
      </c>
      <c r="F18" s="419">
        <v>1</v>
      </c>
      <c r="G18" s="420">
        <v>7.6</v>
      </c>
      <c r="H18" s="389"/>
    </row>
    <row r="19" spans="1:8" ht="16.5" customHeight="1">
      <c r="A19" s="386"/>
      <c r="B19" s="416" t="s">
        <v>53</v>
      </c>
      <c r="C19" s="417">
        <v>0.275</v>
      </c>
      <c r="D19" s="418">
        <v>88</v>
      </c>
      <c r="E19" s="418">
        <v>479</v>
      </c>
      <c r="F19" s="419">
        <v>1</v>
      </c>
      <c r="G19" s="420">
        <v>7.6</v>
      </c>
      <c r="H19" s="389"/>
    </row>
    <row r="20" spans="1:8" ht="16.5" customHeight="1">
      <c r="A20" s="386"/>
      <c r="B20" s="416" t="s">
        <v>54</v>
      </c>
      <c r="C20" s="417">
        <v>0.242</v>
      </c>
      <c r="D20" s="418">
        <v>88</v>
      </c>
      <c r="E20" s="418">
        <v>474</v>
      </c>
      <c r="F20" s="419">
        <v>1</v>
      </c>
      <c r="G20" s="420">
        <v>7.6</v>
      </c>
      <c r="H20" s="389"/>
    </row>
    <row r="21" spans="1:8" ht="16.5" customHeight="1">
      <c r="A21" s="386"/>
      <c r="B21" s="416" t="s">
        <v>55</v>
      </c>
      <c r="C21" s="417">
        <v>0.573</v>
      </c>
      <c r="D21" s="418">
        <v>98</v>
      </c>
      <c r="E21" s="418">
        <v>559</v>
      </c>
      <c r="F21" s="419">
        <v>1</v>
      </c>
      <c r="G21" s="420">
        <v>7.7</v>
      </c>
      <c r="H21" s="389"/>
    </row>
    <row r="22" spans="1:8" ht="16.5" customHeight="1">
      <c r="A22" s="386"/>
      <c r="B22" s="416" t="s">
        <v>56</v>
      </c>
      <c r="C22" s="417">
        <v>0.404</v>
      </c>
      <c r="D22" s="418">
        <v>75</v>
      </c>
      <c r="E22" s="418">
        <v>550</v>
      </c>
      <c r="F22" s="419">
        <v>2</v>
      </c>
      <c r="G22" s="420">
        <v>7.7</v>
      </c>
      <c r="H22" s="389"/>
    </row>
    <row r="23" spans="1:8" ht="16.5" customHeight="1">
      <c r="A23" s="386"/>
      <c r="B23" s="416" t="s">
        <v>57</v>
      </c>
      <c r="C23" s="417">
        <v>0.216</v>
      </c>
      <c r="D23" s="418">
        <v>70</v>
      </c>
      <c r="E23" s="418">
        <v>492</v>
      </c>
      <c r="F23" s="419">
        <v>1</v>
      </c>
      <c r="G23" s="420">
        <v>7.5</v>
      </c>
      <c r="H23" s="389"/>
    </row>
    <row r="24" spans="1:8" ht="16.5" customHeight="1">
      <c r="A24" s="386"/>
      <c r="B24" s="416" t="s">
        <v>58</v>
      </c>
      <c r="C24" s="417">
        <v>0.434</v>
      </c>
      <c r="D24" s="418">
        <v>75</v>
      </c>
      <c r="E24" s="418">
        <v>502</v>
      </c>
      <c r="F24" s="419">
        <v>1</v>
      </c>
      <c r="G24" s="420">
        <v>7.3</v>
      </c>
      <c r="H24" s="389"/>
    </row>
    <row r="25" spans="1:8" ht="16.5" customHeight="1">
      <c r="A25" s="386"/>
      <c r="B25" s="416" t="s">
        <v>59</v>
      </c>
      <c r="C25" s="417">
        <v>0.326</v>
      </c>
      <c r="D25" s="418">
        <v>90</v>
      </c>
      <c r="E25" s="418">
        <v>480</v>
      </c>
      <c r="F25" s="419">
        <v>2</v>
      </c>
      <c r="G25" s="420">
        <v>7.5</v>
      </c>
      <c r="H25" s="389"/>
    </row>
    <row r="26" spans="1:8" ht="16.5" customHeight="1" thickBot="1">
      <c r="A26" s="386"/>
      <c r="B26" s="421" t="s">
        <v>60</v>
      </c>
      <c r="C26" s="422">
        <v>0.269</v>
      </c>
      <c r="D26" s="423">
        <v>72</v>
      </c>
      <c r="E26" s="423">
        <v>481</v>
      </c>
      <c r="F26" s="424">
        <v>2.2</v>
      </c>
      <c r="G26" s="425">
        <v>7.5</v>
      </c>
      <c r="H26" s="389"/>
    </row>
    <row r="27" spans="1:8" ht="16.5" customHeight="1" hidden="1">
      <c r="A27" s="386"/>
      <c r="B27" s="426"/>
      <c r="C27" s="427"/>
      <c r="D27" s="427"/>
      <c r="E27" s="427"/>
      <c r="F27" s="428"/>
      <c r="G27" s="429"/>
      <c r="H27" s="389"/>
    </row>
    <row r="28" spans="1:8" ht="16.5" customHeight="1" hidden="1">
      <c r="A28" s="386"/>
      <c r="B28" s="430"/>
      <c r="C28" s="431"/>
      <c r="D28" s="431"/>
      <c r="E28" s="431"/>
      <c r="F28" s="432"/>
      <c r="G28" s="433"/>
      <c r="H28" s="389"/>
    </row>
    <row r="29" spans="1:8" ht="16.5" customHeight="1" hidden="1">
      <c r="A29" s="386"/>
      <c r="B29" s="430"/>
      <c r="C29" s="431"/>
      <c r="D29" s="431"/>
      <c r="E29" s="431"/>
      <c r="F29" s="432"/>
      <c r="G29" s="433"/>
      <c r="H29" s="389"/>
    </row>
    <row r="30" spans="1:8" ht="16.5" customHeight="1" hidden="1">
      <c r="A30" s="386"/>
      <c r="B30" s="430"/>
      <c r="C30" s="431"/>
      <c r="D30" s="431"/>
      <c r="E30" s="431"/>
      <c r="F30" s="432"/>
      <c r="G30" s="433"/>
      <c r="H30" s="389"/>
    </row>
    <row r="31" spans="1:8" ht="16.5" customHeight="1" hidden="1">
      <c r="A31" s="386"/>
      <c r="B31" s="434"/>
      <c r="C31" s="435"/>
      <c r="D31" s="435"/>
      <c r="E31" s="435"/>
      <c r="F31" s="436"/>
      <c r="G31" s="437"/>
      <c r="H31" s="389"/>
    </row>
    <row r="32" spans="1:8" ht="18" thickBot="1" thickTop="1">
      <c r="A32" s="386"/>
      <c r="B32" s="438" t="s">
        <v>19</v>
      </c>
      <c r="C32" s="439">
        <f>AVERAGE(C15:C26)</f>
        <v>0.3235</v>
      </c>
      <c r="D32" s="440">
        <f>AVERAGE(D15:D26)</f>
        <v>89.25</v>
      </c>
      <c r="E32" s="440">
        <f>AVERAGE(E15:E26)</f>
        <v>499.6666666666667</v>
      </c>
      <c r="F32" s="441">
        <f>AVERAGE(F15:F26)</f>
        <v>1.5166666666666666</v>
      </c>
      <c r="G32" s="442">
        <f>AVERAGE(G15:G26)</f>
        <v>7.591666666666668</v>
      </c>
      <c r="H32" s="389"/>
    </row>
    <row r="33" spans="1:8" ht="12.75">
      <c r="A33" s="386"/>
      <c r="B33" s="387"/>
      <c r="C33" s="387"/>
      <c r="D33" s="387"/>
      <c r="E33" s="387"/>
      <c r="F33" s="388"/>
      <c r="G33" s="387"/>
      <c r="H33" s="389"/>
    </row>
    <row r="34" spans="1:8" ht="13.5" thickBot="1">
      <c r="A34" s="443"/>
      <c r="B34" s="444"/>
      <c r="C34" s="444"/>
      <c r="D34" s="444"/>
      <c r="E34" s="444"/>
      <c r="F34" s="445"/>
      <c r="G34" s="444"/>
      <c r="H34" s="44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Footer>&amp;C&amp;"Times New Roman CE,obyčejné\&amp;12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63"/>
  <sheetViews>
    <sheetView workbookViewId="0" topLeftCell="V24">
      <selection activeCell="X41" sqref="X41"/>
    </sheetView>
  </sheetViews>
  <sheetFormatPr defaultColWidth="9.77734375" defaultRowHeight="15.75"/>
  <cols>
    <col min="1" max="1" width="1.88671875" style="172" customWidth="1"/>
    <col min="2" max="2" width="13.99609375" style="168" customWidth="1"/>
    <col min="3" max="3" width="5.3359375" style="241" customWidth="1"/>
    <col min="4" max="4" width="5.3359375" style="168" customWidth="1"/>
    <col min="5" max="5" width="5.3359375" style="294" customWidth="1"/>
    <col min="6" max="6" width="5.3359375" style="242" customWidth="1"/>
    <col min="7" max="7" width="5.3359375" style="294" customWidth="1"/>
    <col min="8" max="8" width="5.3359375" style="242" customWidth="1"/>
    <col min="9" max="9" width="5.3359375" style="168" customWidth="1"/>
    <col min="10" max="10" width="5.3359375" style="294" customWidth="1"/>
    <col min="11" max="13" width="5.3359375" style="242" customWidth="1"/>
    <col min="14" max="14" width="5.3359375" style="168" customWidth="1"/>
    <col min="15" max="15" width="5.3359375" style="294" customWidth="1"/>
    <col min="16" max="18" width="5.3359375" style="242" customWidth="1"/>
    <col min="19" max="19" width="5.3359375" style="2" customWidth="1"/>
    <col min="20" max="20" width="5.3359375" style="294" customWidth="1"/>
    <col min="21" max="22" width="5.3359375" style="242" customWidth="1"/>
    <col min="23" max="23" width="5.3359375" style="241" customWidth="1"/>
    <col min="24" max="24" width="5.3359375" style="168" customWidth="1"/>
    <col min="25" max="25" width="5.3359375" style="294" customWidth="1"/>
    <col min="26" max="27" width="5.3359375" style="242" customWidth="1"/>
    <col min="28" max="28" width="5.3359375" style="241" customWidth="1"/>
    <col min="29" max="29" width="5.3359375" style="168" customWidth="1"/>
    <col min="30" max="30" width="5.3359375" style="294" customWidth="1"/>
    <col min="31" max="31" width="5.3359375" style="378" customWidth="1"/>
    <col min="32" max="32" width="5.3359375" style="173" customWidth="1"/>
    <col min="33" max="16384" width="5.77734375" style="168" customWidth="1"/>
  </cols>
  <sheetData>
    <row r="1" spans="1:32" ht="15">
      <c r="A1" s="162"/>
      <c r="B1" s="163"/>
      <c r="C1" s="287"/>
      <c r="D1" s="288"/>
      <c r="E1" s="289"/>
      <c r="F1" s="290"/>
      <c r="G1" s="289"/>
      <c r="H1" s="290"/>
      <c r="I1" s="288"/>
      <c r="J1" s="289"/>
      <c r="K1" s="290"/>
      <c r="L1" s="290"/>
      <c r="M1" s="290"/>
      <c r="N1" s="288"/>
      <c r="O1" s="289"/>
      <c r="P1" s="290"/>
      <c r="Q1" s="290"/>
      <c r="R1" s="290"/>
      <c r="S1" s="291"/>
      <c r="T1" s="289"/>
      <c r="U1" s="290"/>
      <c r="V1" s="290"/>
      <c r="W1" s="287"/>
      <c r="X1" s="288"/>
      <c r="Y1" s="289"/>
      <c r="Z1" s="290"/>
      <c r="AA1" s="290"/>
      <c r="AB1" s="287"/>
      <c r="AC1" s="288"/>
      <c r="AD1" s="289"/>
      <c r="AE1" s="292"/>
      <c r="AF1" s="293"/>
    </row>
    <row r="2" spans="1:32" ht="15">
      <c r="A2" s="169"/>
      <c r="B2" s="170" t="s">
        <v>72</v>
      </c>
      <c r="C2" s="171"/>
      <c r="X2" s="174"/>
      <c r="AA2" s="173"/>
      <c r="AE2" s="295"/>
      <c r="AF2" s="296"/>
    </row>
    <row r="3" spans="1:32" ht="15">
      <c r="A3" s="169"/>
      <c r="B3" s="170" t="s">
        <v>18</v>
      </c>
      <c r="C3" s="175"/>
      <c r="X3" s="297"/>
      <c r="AE3" s="295"/>
      <c r="AF3" s="296"/>
    </row>
    <row r="4" spans="1:32" ht="17.25">
      <c r="A4" s="169"/>
      <c r="B4" s="174"/>
      <c r="C4" s="176"/>
      <c r="X4" s="298"/>
      <c r="AE4" s="295"/>
      <c r="AF4" s="296"/>
    </row>
    <row r="5" spans="1:32" ht="17.25">
      <c r="A5" s="169"/>
      <c r="B5" s="178" t="s">
        <v>23</v>
      </c>
      <c r="C5" s="179"/>
      <c r="X5" s="297"/>
      <c r="AE5" s="295"/>
      <c r="AF5" s="296"/>
    </row>
    <row r="6" spans="1:32" ht="17.25">
      <c r="A6" s="169"/>
      <c r="B6" s="180"/>
      <c r="C6" s="179"/>
      <c r="X6" s="297"/>
      <c r="AE6" s="295"/>
      <c r="AF6" s="296"/>
    </row>
    <row r="7" spans="1:32" ht="18">
      <c r="A7" s="169"/>
      <c r="B7" s="60" t="s">
        <v>61</v>
      </c>
      <c r="C7" s="175"/>
      <c r="AE7" s="295"/>
      <c r="AF7" s="296"/>
    </row>
    <row r="8" spans="1:32" ht="30">
      <c r="A8" s="169"/>
      <c r="B8" s="172"/>
      <c r="C8" s="19"/>
      <c r="D8" s="299"/>
      <c r="E8" s="300"/>
      <c r="F8" s="301"/>
      <c r="G8" s="300"/>
      <c r="H8" s="301"/>
      <c r="I8" s="299"/>
      <c r="J8" s="300"/>
      <c r="K8" s="301"/>
      <c r="L8" s="301"/>
      <c r="M8" s="301"/>
      <c r="N8" s="299"/>
      <c r="O8" s="300"/>
      <c r="P8" s="301"/>
      <c r="T8" s="300"/>
      <c r="U8" s="301"/>
      <c r="Y8" s="300"/>
      <c r="Z8" s="301"/>
      <c r="AD8" s="300"/>
      <c r="AE8" s="302"/>
      <c r="AF8" s="296"/>
    </row>
    <row r="9" spans="1:32" ht="15">
      <c r="A9" s="169"/>
      <c r="B9" s="174" t="s">
        <v>32</v>
      </c>
      <c r="C9" s="19"/>
      <c r="X9" s="303"/>
      <c r="AE9" s="304" t="s">
        <v>73</v>
      </c>
      <c r="AF9" s="305"/>
    </row>
    <row r="10" spans="1:33" s="195" customFormat="1" ht="15">
      <c r="A10" s="169"/>
      <c r="B10" s="186" t="s">
        <v>27</v>
      </c>
      <c r="C10" s="187" t="s">
        <v>34</v>
      </c>
      <c r="D10" s="187"/>
      <c r="E10" s="306"/>
      <c r="F10" s="307"/>
      <c r="G10" s="308"/>
      <c r="H10" s="189" t="s">
        <v>35</v>
      </c>
      <c r="I10" s="189"/>
      <c r="J10" s="306"/>
      <c r="K10" s="307"/>
      <c r="L10" s="309"/>
      <c r="M10" s="191" t="s">
        <v>36</v>
      </c>
      <c r="N10" s="191"/>
      <c r="O10" s="306"/>
      <c r="P10" s="307"/>
      <c r="Q10" s="309"/>
      <c r="R10" s="189" t="s">
        <v>37</v>
      </c>
      <c r="S10" s="189"/>
      <c r="T10" s="306"/>
      <c r="U10" s="307"/>
      <c r="V10" s="310"/>
      <c r="W10" s="311"/>
      <c r="X10" s="312" t="s">
        <v>65</v>
      </c>
      <c r="Y10" s="306"/>
      <c r="Z10" s="313"/>
      <c r="AA10" s="314"/>
      <c r="AB10" s="191" t="s">
        <v>39</v>
      </c>
      <c r="AC10" s="191"/>
      <c r="AD10" s="306"/>
      <c r="AE10" s="315"/>
      <c r="AF10" s="316"/>
      <c r="AG10" s="168"/>
    </row>
    <row r="11" spans="1:33" s="201" customFormat="1" ht="18">
      <c r="A11" s="196"/>
      <c r="B11" s="197" t="s">
        <v>22</v>
      </c>
      <c r="C11" s="317" t="s">
        <v>2</v>
      </c>
      <c r="D11" s="199" t="s">
        <v>14</v>
      </c>
      <c r="E11" s="198" t="s">
        <v>12</v>
      </c>
      <c r="F11" s="318" t="s">
        <v>66</v>
      </c>
      <c r="G11" s="318" t="s">
        <v>67</v>
      </c>
      <c r="H11" s="318" t="s">
        <v>68</v>
      </c>
      <c r="I11" s="199" t="s">
        <v>14</v>
      </c>
      <c r="J11" s="198" t="s">
        <v>12</v>
      </c>
      <c r="K11" s="318" t="s">
        <v>66</v>
      </c>
      <c r="L11" s="318" t="s">
        <v>67</v>
      </c>
      <c r="M11" s="318" t="s">
        <v>68</v>
      </c>
      <c r="N11" s="199" t="s">
        <v>14</v>
      </c>
      <c r="O11" s="198" t="s">
        <v>12</v>
      </c>
      <c r="P11" s="318" t="s">
        <v>66</v>
      </c>
      <c r="Q11" s="318" t="s">
        <v>67</v>
      </c>
      <c r="R11" s="318" t="s">
        <v>2</v>
      </c>
      <c r="S11" s="199" t="s">
        <v>14</v>
      </c>
      <c r="T11" s="198" t="s">
        <v>12</v>
      </c>
      <c r="U11" s="318" t="s">
        <v>66</v>
      </c>
      <c r="V11" s="318" t="s">
        <v>67</v>
      </c>
      <c r="W11" s="317" t="s">
        <v>68</v>
      </c>
      <c r="X11" s="199" t="s">
        <v>14</v>
      </c>
      <c r="Y11" s="198" t="s">
        <v>12</v>
      </c>
      <c r="Z11" s="318" t="s">
        <v>66</v>
      </c>
      <c r="AA11" s="318" t="s">
        <v>67</v>
      </c>
      <c r="AB11" s="317" t="s">
        <v>68</v>
      </c>
      <c r="AC11" s="199" t="s">
        <v>14</v>
      </c>
      <c r="AD11" s="198" t="s">
        <v>12</v>
      </c>
      <c r="AE11" s="319" t="s">
        <v>66</v>
      </c>
      <c r="AF11" s="320" t="s">
        <v>67</v>
      </c>
      <c r="AG11" s="2"/>
    </row>
    <row r="12" spans="1:33" s="204" customFormat="1" ht="15">
      <c r="A12" s="196"/>
      <c r="B12" s="202" t="s">
        <v>40</v>
      </c>
      <c r="C12" s="321"/>
      <c r="D12" s="70" t="s">
        <v>25</v>
      </c>
      <c r="E12" s="69" t="s">
        <v>24</v>
      </c>
      <c r="F12" s="69" t="s">
        <v>24</v>
      </c>
      <c r="G12" s="69" t="s">
        <v>24</v>
      </c>
      <c r="H12" s="322"/>
      <c r="I12" s="70" t="s">
        <v>25</v>
      </c>
      <c r="J12" s="69" t="s">
        <v>24</v>
      </c>
      <c r="K12" s="69" t="s">
        <v>24</v>
      </c>
      <c r="L12" s="69" t="s">
        <v>24</v>
      </c>
      <c r="M12" s="322"/>
      <c r="N12" s="70" t="s">
        <v>25</v>
      </c>
      <c r="O12" s="69" t="s">
        <v>24</v>
      </c>
      <c r="P12" s="69" t="s">
        <v>24</v>
      </c>
      <c r="Q12" s="69" t="s">
        <v>24</v>
      </c>
      <c r="R12" s="322"/>
      <c r="S12" s="70" t="s">
        <v>25</v>
      </c>
      <c r="T12" s="69" t="s">
        <v>24</v>
      </c>
      <c r="U12" s="69" t="s">
        <v>24</v>
      </c>
      <c r="V12" s="69" t="s">
        <v>24</v>
      </c>
      <c r="W12" s="321"/>
      <c r="X12" s="70" t="s">
        <v>25</v>
      </c>
      <c r="Y12" s="69" t="s">
        <v>24</v>
      </c>
      <c r="Z12" s="69" t="s">
        <v>24</v>
      </c>
      <c r="AA12" s="69" t="s">
        <v>24</v>
      </c>
      <c r="AB12" s="321"/>
      <c r="AC12" s="70" t="s">
        <v>25</v>
      </c>
      <c r="AD12" s="69" t="s">
        <v>24</v>
      </c>
      <c r="AE12" s="69" t="s">
        <v>24</v>
      </c>
      <c r="AF12" s="71" t="s">
        <v>24</v>
      </c>
      <c r="AG12" s="3"/>
    </row>
    <row r="13" spans="1:33" s="201" customFormat="1" ht="15">
      <c r="A13" s="196"/>
      <c r="B13" s="51"/>
      <c r="C13" s="323">
        <v>8</v>
      </c>
      <c r="D13" s="16">
        <v>90</v>
      </c>
      <c r="E13" s="61">
        <v>0.338</v>
      </c>
      <c r="F13" s="246">
        <v>531</v>
      </c>
      <c r="G13" s="246">
        <v>1</v>
      </c>
      <c r="H13" s="324">
        <v>8</v>
      </c>
      <c r="I13" s="16">
        <v>20</v>
      </c>
      <c r="J13" s="61">
        <v>0.116</v>
      </c>
      <c r="K13" s="246">
        <v>454</v>
      </c>
      <c r="L13" s="325">
        <v>1</v>
      </c>
      <c r="M13" s="326">
        <v>8.1</v>
      </c>
      <c r="N13" s="16">
        <v>130</v>
      </c>
      <c r="O13" s="61">
        <v>1.14</v>
      </c>
      <c r="P13" s="246">
        <v>582</v>
      </c>
      <c r="Q13" s="246">
        <v>1</v>
      </c>
      <c r="R13" s="324">
        <v>7.9</v>
      </c>
      <c r="S13" s="16">
        <v>80</v>
      </c>
      <c r="T13" s="61">
        <v>0.15</v>
      </c>
      <c r="U13" s="246">
        <v>530</v>
      </c>
      <c r="V13" s="246">
        <v>1</v>
      </c>
      <c r="W13" s="327">
        <v>8</v>
      </c>
      <c r="X13" s="16">
        <v>50</v>
      </c>
      <c r="Y13" s="61">
        <v>0.16</v>
      </c>
      <c r="Z13" s="246">
        <v>472</v>
      </c>
      <c r="AA13" s="246">
        <v>2</v>
      </c>
      <c r="AB13" s="327">
        <v>7</v>
      </c>
      <c r="AC13" s="16">
        <v>60</v>
      </c>
      <c r="AD13" s="61">
        <v>0.216</v>
      </c>
      <c r="AE13" s="6">
        <v>508</v>
      </c>
      <c r="AF13" s="149">
        <v>1</v>
      </c>
      <c r="AG13" s="2"/>
    </row>
    <row r="14" spans="1:33" s="201" customFormat="1" ht="15">
      <c r="A14" s="196"/>
      <c r="B14" s="51"/>
      <c r="C14" s="323">
        <v>8</v>
      </c>
      <c r="D14" s="16">
        <v>80</v>
      </c>
      <c r="E14" s="61">
        <v>0.13</v>
      </c>
      <c r="F14" s="246">
        <v>517</v>
      </c>
      <c r="G14" s="246">
        <v>1</v>
      </c>
      <c r="H14" s="246">
        <v>8.1</v>
      </c>
      <c r="I14" s="16">
        <v>90</v>
      </c>
      <c r="J14" s="61">
        <v>0.224</v>
      </c>
      <c r="K14" s="246">
        <v>494</v>
      </c>
      <c r="L14" s="325">
        <v>1</v>
      </c>
      <c r="M14" s="326">
        <v>8</v>
      </c>
      <c r="N14" s="16">
        <v>60</v>
      </c>
      <c r="O14" s="61">
        <v>0.192</v>
      </c>
      <c r="P14" s="246">
        <v>482</v>
      </c>
      <c r="Q14" s="246">
        <v>1</v>
      </c>
      <c r="R14" s="324">
        <v>8</v>
      </c>
      <c r="S14" s="16">
        <v>70</v>
      </c>
      <c r="T14" s="61">
        <v>0.82</v>
      </c>
      <c r="U14" s="246">
        <v>539</v>
      </c>
      <c r="V14" s="246">
        <v>1</v>
      </c>
      <c r="W14" s="327">
        <v>7.9</v>
      </c>
      <c r="X14" s="16">
        <v>40</v>
      </c>
      <c r="Y14" s="61">
        <v>0.396</v>
      </c>
      <c r="Z14" s="246">
        <v>529</v>
      </c>
      <c r="AA14" s="246">
        <v>1</v>
      </c>
      <c r="AB14" s="327">
        <v>8.1</v>
      </c>
      <c r="AC14" s="16">
        <v>40</v>
      </c>
      <c r="AD14" s="61">
        <v>0.254</v>
      </c>
      <c r="AE14" s="6">
        <v>556</v>
      </c>
      <c r="AF14" s="149">
        <v>1</v>
      </c>
      <c r="AG14" s="2"/>
    </row>
    <row r="15" spans="1:33" s="201" customFormat="1" ht="15">
      <c r="A15" s="196"/>
      <c r="B15" s="51"/>
      <c r="C15" s="323">
        <v>8</v>
      </c>
      <c r="D15" s="16">
        <v>220</v>
      </c>
      <c r="E15" s="61">
        <v>0.16</v>
      </c>
      <c r="F15" s="246">
        <v>478</v>
      </c>
      <c r="G15" s="246">
        <v>4</v>
      </c>
      <c r="H15" s="324"/>
      <c r="I15" s="16"/>
      <c r="J15" s="61"/>
      <c r="K15" s="246"/>
      <c r="L15" s="246"/>
      <c r="M15" s="324">
        <v>8.1</v>
      </c>
      <c r="N15" s="16">
        <v>60</v>
      </c>
      <c r="O15" s="61">
        <v>0.304</v>
      </c>
      <c r="P15" s="246">
        <v>512</v>
      </c>
      <c r="Q15" s="246">
        <v>1</v>
      </c>
      <c r="R15" s="324">
        <v>8.1</v>
      </c>
      <c r="S15" s="16">
        <v>70</v>
      </c>
      <c r="T15" s="61">
        <v>0.204</v>
      </c>
      <c r="U15" s="246">
        <v>528</v>
      </c>
      <c r="V15" s="246">
        <v>2</v>
      </c>
      <c r="W15" s="327">
        <v>8.1</v>
      </c>
      <c r="X15" s="16">
        <v>50</v>
      </c>
      <c r="Y15" s="61">
        <v>0.132</v>
      </c>
      <c r="Z15" s="246">
        <v>486</v>
      </c>
      <c r="AA15" s="246">
        <v>1</v>
      </c>
      <c r="AB15" s="327">
        <v>8.1</v>
      </c>
      <c r="AC15" s="16">
        <v>30</v>
      </c>
      <c r="AD15" s="61">
        <v>0.178</v>
      </c>
      <c r="AE15" s="6">
        <v>496</v>
      </c>
      <c r="AF15" s="149">
        <v>1</v>
      </c>
      <c r="AG15" s="2"/>
    </row>
    <row r="16" spans="1:33" s="201" customFormat="1" ht="15">
      <c r="A16" s="196"/>
      <c r="B16" s="51"/>
      <c r="C16" s="323">
        <v>8</v>
      </c>
      <c r="D16" s="16">
        <v>50</v>
      </c>
      <c r="E16" s="61">
        <v>0.26</v>
      </c>
      <c r="F16" s="246">
        <v>468</v>
      </c>
      <c r="G16" s="246">
        <v>1</v>
      </c>
      <c r="H16" s="324"/>
      <c r="I16" s="16"/>
      <c r="J16" s="61"/>
      <c r="K16" s="246"/>
      <c r="L16" s="246"/>
      <c r="M16" s="324"/>
      <c r="N16" s="16"/>
      <c r="O16" s="61"/>
      <c r="P16" s="246"/>
      <c r="Q16" s="246"/>
      <c r="R16" s="324">
        <v>8</v>
      </c>
      <c r="S16" s="16">
        <v>70</v>
      </c>
      <c r="T16" s="61">
        <v>0.21</v>
      </c>
      <c r="U16" s="246">
        <v>502</v>
      </c>
      <c r="V16" s="246">
        <v>1</v>
      </c>
      <c r="W16" s="327">
        <v>8.1</v>
      </c>
      <c r="X16" s="16">
        <v>70</v>
      </c>
      <c r="Y16" s="61">
        <v>0.204</v>
      </c>
      <c r="Z16" s="246">
        <v>528</v>
      </c>
      <c r="AA16" s="246">
        <v>2</v>
      </c>
      <c r="AB16" s="327">
        <v>8</v>
      </c>
      <c r="AC16" s="16">
        <v>60</v>
      </c>
      <c r="AD16" s="61">
        <v>0.164</v>
      </c>
      <c r="AE16" s="6">
        <v>473</v>
      </c>
      <c r="AF16" s="149">
        <v>1</v>
      </c>
      <c r="AG16" s="2"/>
    </row>
    <row r="17" spans="1:33" s="201" customFormat="1" ht="15.75" thickBot="1">
      <c r="A17" s="196"/>
      <c r="B17" s="51"/>
      <c r="C17" s="323"/>
      <c r="D17" s="16"/>
      <c r="E17" s="61"/>
      <c r="F17" s="246"/>
      <c r="G17" s="246"/>
      <c r="H17" s="324"/>
      <c r="I17" s="16"/>
      <c r="J17" s="61"/>
      <c r="K17" s="246"/>
      <c r="L17" s="246"/>
      <c r="M17" s="324"/>
      <c r="N17" s="16"/>
      <c r="O17" s="61"/>
      <c r="P17" s="246"/>
      <c r="Q17" s="246"/>
      <c r="R17" s="324"/>
      <c r="S17" s="16"/>
      <c r="T17" s="61"/>
      <c r="U17" s="246"/>
      <c r="V17" s="246"/>
      <c r="W17" s="327">
        <v>7.9</v>
      </c>
      <c r="X17" s="16">
        <v>80</v>
      </c>
      <c r="Y17" s="61">
        <v>1.01</v>
      </c>
      <c r="Z17" s="246">
        <v>585</v>
      </c>
      <c r="AA17" s="246">
        <v>1</v>
      </c>
      <c r="AB17" s="327">
        <v>8.1</v>
      </c>
      <c r="AC17" s="16">
        <v>50</v>
      </c>
      <c r="AD17" s="61">
        <v>0.352</v>
      </c>
      <c r="AE17" s="6">
        <v>510</v>
      </c>
      <c r="AF17" s="149">
        <v>1</v>
      </c>
      <c r="AG17" s="2"/>
    </row>
    <row r="18" spans="1:33" s="211" customFormat="1" ht="16.5" thickBot="1" thickTop="1">
      <c r="A18" s="206"/>
      <c r="B18" s="270" t="s">
        <v>0</v>
      </c>
      <c r="C18" s="328"/>
      <c r="D18" s="272">
        <v>20</v>
      </c>
      <c r="E18" s="271">
        <v>0.01</v>
      </c>
      <c r="F18" s="329"/>
      <c r="G18" s="329"/>
      <c r="H18" s="330"/>
      <c r="I18" s="272">
        <v>20</v>
      </c>
      <c r="J18" s="271">
        <v>0.01</v>
      </c>
      <c r="K18" s="329"/>
      <c r="L18" s="329"/>
      <c r="M18" s="330"/>
      <c r="N18" s="272">
        <v>20</v>
      </c>
      <c r="O18" s="271">
        <v>0.01</v>
      </c>
      <c r="P18" s="329"/>
      <c r="Q18" s="329"/>
      <c r="R18" s="330"/>
      <c r="S18" s="272">
        <v>20</v>
      </c>
      <c r="T18" s="271">
        <v>0.01</v>
      </c>
      <c r="U18" s="329"/>
      <c r="V18" s="329"/>
      <c r="W18" s="331"/>
      <c r="X18" s="272">
        <v>20</v>
      </c>
      <c r="Y18" s="271">
        <v>0.01</v>
      </c>
      <c r="Z18" s="329"/>
      <c r="AA18" s="329"/>
      <c r="AB18" s="331"/>
      <c r="AC18" s="272">
        <v>20</v>
      </c>
      <c r="AD18" s="271">
        <v>0.01</v>
      </c>
      <c r="AE18" s="332"/>
      <c r="AF18" s="333"/>
      <c r="AG18" s="210"/>
    </row>
    <row r="19" spans="1:33" s="201" customFormat="1" ht="16.5" hidden="1" thickBot="1" thickTop="1">
      <c r="A19" s="196"/>
      <c r="B19" s="334" t="s">
        <v>1</v>
      </c>
      <c r="C19" s="335"/>
      <c r="D19" s="336">
        <v>110</v>
      </c>
      <c r="E19" s="337"/>
      <c r="F19" s="338"/>
      <c r="G19" s="338"/>
      <c r="H19" s="339"/>
      <c r="I19" s="336">
        <v>110</v>
      </c>
      <c r="J19" s="337"/>
      <c r="K19" s="338"/>
      <c r="L19" s="338"/>
      <c r="M19" s="339"/>
      <c r="N19" s="336">
        <v>110</v>
      </c>
      <c r="O19" s="337"/>
      <c r="P19" s="338"/>
      <c r="Q19" s="338"/>
      <c r="R19" s="339"/>
      <c r="S19" s="336">
        <v>110</v>
      </c>
      <c r="T19" s="337"/>
      <c r="U19" s="338"/>
      <c r="V19" s="338"/>
      <c r="W19" s="340"/>
      <c r="X19" s="336">
        <v>110</v>
      </c>
      <c r="Y19" s="337"/>
      <c r="Z19" s="338"/>
      <c r="AA19" s="338"/>
      <c r="AB19" s="340"/>
      <c r="AC19" s="336">
        <v>110</v>
      </c>
      <c r="AD19" s="337"/>
      <c r="AE19" s="341"/>
      <c r="AF19" s="342"/>
      <c r="AG19" s="2"/>
    </row>
    <row r="20" spans="1:33" s="201" customFormat="1" ht="16.5" hidden="1" thickBot="1" thickTop="1">
      <c r="A20" s="196"/>
      <c r="B20" s="343" t="s">
        <v>69</v>
      </c>
      <c r="C20" s="335"/>
      <c r="D20" s="336">
        <v>370</v>
      </c>
      <c r="E20" s="337"/>
      <c r="F20" s="338"/>
      <c r="G20" s="338"/>
      <c r="H20" s="339"/>
      <c r="I20" s="336">
        <v>370</v>
      </c>
      <c r="J20" s="337"/>
      <c r="K20" s="338"/>
      <c r="L20" s="338"/>
      <c r="M20" s="339"/>
      <c r="N20" s="336">
        <v>370</v>
      </c>
      <c r="O20" s="337"/>
      <c r="P20" s="338"/>
      <c r="Q20" s="338"/>
      <c r="R20" s="339"/>
      <c r="S20" s="336">
        <v>370</v>
      </c>
      <c r="T20" s="337"/>
      <c r="U20" s="338"/>
      <c r="V20" s="338"/>
      <c r="W20" s="340"/>
      <c r="X20" s="336">
        <v>370</v>
      </c>
      <c r="Y20" s="337"/>
      <c r="Z20" s="338"/>
      <c r="AA20" s="338"/>
      <c r="AB20" s="340"/>
      <c r="AC20" s="336">
        <v>370</v>
      </c>
      <c r="AD20" s="337"/>
      <c r="AE20" s="341"/>
      <c r="AF20" s="342"/>
      <c r="AG20" s="2"/>
    </row>
    <row r="21" spans="1:33" s="201" customFormat="1" ht="16.5" hidden="1" thickBot="1" thickTop="1">
      <c r="A21" s="196"/>
      <c r="B21" s="344" t="s">
        <v>70</v>
      </c>
      <c r="C21" s="345" t="s">
        <v>71</v>
      </c>
      <c r="D21" s="346">
        <v>370</v>
      </c>
      <c r="E21" s="347"/>
      <c r="F21" s="348">
        <v>30</v>
      </c>
      <c r="G21" s="348">
        <v>30</v>
      </c>
      <c r="H21" s="349" t="s">
        <v>71</v>
      </c>
      <c r="I21" s="346">
        <v>370</v>
      </c>
      <c r="J21" s="347"/>
      <c r="K21" s="348">
        <v>30</v>
      </c>
      <c r="L21" s="348">
        <v>30</v>
      </c>
      <c r="M21" s="349" t="s">
        <v>71</v>
      </c>
      <c r="N21" s="346">
        <v>370</v>
      </c>
      <c r="O21" s="347"/>
      <c r="P21" s="348">
        <v>30</v>
      </c>
      <c r="Q21" s="348">
        <v>30</v>
      </c>
      <c r="R21" s="349" t="s">
        <v>71</v>
      </c>
      <c r="S21" s="346">
        <v>370</v>
      </c>
      <c r="T21" s="347"/>
      <c r="U21" s="348">
        <v>30</v>
      </c>
      <c r="V21" s="348">
        <v>30</v>
      </c>
      <c r="W21" s="350" t="s">
        <v>71</v>
      </c>
      <c r="X21" s="346">
        <v>370</v>
      </c>
      <c r="Y21" s="347"/>
      <c r="Z21" s="348">
        <v>30</v>
      </c>
      <c r="AA21" s="348">
        <v>30</v>
      </c>
      <c r="AB21" s="350" t="s">
        <v>71</v>
      </c>
      <c r="AC21" s="346">
        <v>370</v>
      </c>
      <c r="AD21" s="347"/>
      <c r="AE21" s="351">
        <v>30</v>
      </c>
      <c r="AF21" s="352">
        <v>30</v>
      </c>
      <c r="AG21" s="2"/>
    </row>
    <row r="22" spans="1:33" s="201" customFormat="1" ht="15.75" thickTop="1">
      <c r="A22" s="196"/>
      <c r="B22" s="216" t="s">
        <v>19</v>
      </c>
      <c r="C22" s="353">
        <f aca="true" t="shared" si="0" ref="C22:O22">AVERAGEA(C13:C17)</f>
        <v>8</v>
      </c>
      <c r="D22" s="52">
        <f t="shared" si="0"/>
        <v>110</v>
      </c>
      <c r="E22" s="53">
        <f t="shared" si="0"/>
        <v>0.222</v>
      </c>
      <c r="F22" s="17">
        <f>AVERAGEA(F13:F17)</f>
        <v>498.5</v>
      </c>
      <c r="G22" s="17">
        <f>AVERAGEA(G13:G17)</f>
        <v>1.75</v>
      </c>
      <c r="H22" s="17">
        <f t="shared" si="0"/>
        <v>8.05</v>
      </c>
      <c r="I22" s="52">
        <f t="shared" si="0"/>
        <v>55</v>
      </c>
      <c r="J22" s="53">
        <f t="shared" si="0"/>
        <v>0.17</v>
      </c>
      <c r="K22" s="17">
        <f>AVERAGEA(K13:K17)</f>
        <v>474</v>
      </c>
      <c r="L22" s="17">
        <f>AVERAGEA(L13:L17)</f>
        <v>1</v>
      </c>
      <c r="M22" s="17">
        <f t="shared" si="0"/>
        <v>8.066666666666668</v>
      </c>
      <c r="N22" s="52">
        <f t="shared" si="0"/>
        <v>83.33333333333333</v>
      </c>
      <c r="O22" s="53">
        <f t="shared" si="0"/>
        <v>0.5453333333333333</v>
      </c>
      <c r="P22" s="17">
        <f>AVERAGEA(P13:P17)</f>
        <v>525.3333333333334</v>
      </c>
      <c r="Q22" s="17">
        <f>AVERAGEA(Q13:Q17)</f>
        <v>1</v>
      </c>
      <c r="R22" s="17">
        <f>AVERAGEA(R13:R17)</f>
        <v>8</v>
      </c>
      <c r="S22" s="52">
        <f aca="true" t="shared" si="1" ref="S22:AD22">AVERAGEA(S13:S17)</f>
        <v>72.5</v>
      </c>
      <c r="T22" s="53">
        <f t="shared" si="1"/>
        <v>0.346</v>
      </c>
      <c r="U22" s="17">
        <f>AVERAGEA(U13:U17)</f>
        <v>524.75</v>
      </c>
      <c r="V22" s="17">
        <f>AVERAGEA(V13:V17)</f>
        <v>1.25</v>
      </c>
      <c r="W22" s="353">
        <f t="shared" si="1"/>
        <v>8</v>
      </c>
      <c r="X22" s="52">
        <f t="shared" si="1"/>
        <v>58</v>
      </c>
      <c r="Y22" s="53">
        <f t="shared" si="1"/>
        <v>0.3804</v>
      </c>
      <c r="Z22" s="17">
        <f>AVERAGEA(Z13:Z17)</f>
        <v>520</v>
      </c>
      <c r="AA22" s="17">
        <f>AVERAGEA(AA13:AA17)</f>
        <v>1.4</v>
      </c>
      <c r="AB22" s="353">
        <f t="shared" si="1"/>
        <v>7.859999999999999</v>
      </c>
      <c r="AC22" s="52">
        <f t="shared" si="1"/>
        <v>48</v>
      </c>
      <c r="AD22" s="53">
        <f t="shared" si="1"/>
        <v>0.23279999999999998</v>
      </c>
      <c r="AE22" s="18">
        <f>AVERAGEA(AE13:AE17)</f>
        <v>508.6</v>
      </c>
      <c r="AF22" s="354">
        <f>AVERAGEA(AF13:AF17)</f>
        <v>1</v>
      </c>
      <c r="AG22" s="2"/>
    </row>
    <row r="23" spans="1:33" s="201" customFormat="1" ht="15">
      <c r="A23" s="196"/>
      <c r="B23" s="218" t="s">
        <v>20</v>
      </c>
      <c r="C23" s="323">
        <f aca="true" t="shared" si="2" ref="C23:O23">MINA(C13:C17)</f>
        <v>8</v>
      </c>
      <c r="D23" s="20">
        <f t="shared" si="2"/>
        <v>50</v>
      </c>
      <c r="E23" s="11">
        <f t="shared" si="2"/>
        <v>0.13</v>
      </c>
      <c r="F23" s="246">
        <f>MINA(F13:F17)</f>
        <v>468</v>
      </c>
      <c r="G23" s="246">
        <f>MINA(G13:G17)</f>
        <v>1</v>
      </c>
      <c r="H23" s="246">
        <f t="shared" si="2"/>
        <v>8</v>
      </c>
      <c r="I23" s="20">
        <f t="shared" si="2"/>
        <v>20</v>
      </c>
      <c r="J23" s="11">
        <f t="shared" si="2"/>
        <v>0.116</v>
      </c>
      <c r="K23" s="246">
        <f>MINA(K13:K17)</f>
        <v>454</v>
      </c>
      <c r="L23" s="246">
        <f>MINA(L13:L17)</f>
        <v>1</v>
      </c>
      <c r="M23" s="246">
        <f t="shared" si="2"/>
        <v>8</v>
      </c>
      <c r="N23" s="20">
        <f t="shared" si="2"/>
        <v>60</v>
      </c>
      <c r="O23" s="11">
        <f t="shared" si="2"/>
        <v>0.192</v>
      </c>
      <c r="P23" s="246">
        <f>MINA(P13:P17)</f>
        <v>482</v>
      </c>
      <c r="Q23" s="246">
        <f>MINA(Q13:Q17)</f>
        <v>1</v>
      </c>
      <c r="R23" s="246">
        <f>MINA(R13:R17)</f>
        <v>7.9</v>
      </c>
      <c r="S23" s="20">
        <f aca="true" t="shared" si="3" ref="S23:AD23">MINA(S13:S17)</f>
        <v>70</v>
      </c>
      <c r="T23" s="11">
        <f t="shared" si="3"/>
        <v>0.15</v>
      </c>
      <c r="U23" s="246">
        <f>MINA(U13:U17)</f>
        <v>502</v>
      </c>
      <c r="V23" s="246">
        <f>MINA(V13:V17)</f>
        <v>1</v>
      </c>
      <c r="W23" s="323">
        <f t="shared" si="3"/>
        <v>7.9</v>
      </c>
      <c r="X23" s="20">
        <f t="shared" si="3"/>
        <v>40</v>
      </c>
      <c r="Y23" s="11">
        <f t="shared" si="3"/>
        <v>0.132</v>
      </c>
      <c r="Z23" s="246">
        <f>MINA(Z13:Z17)</f>
        <v>472</v>
      </c>
      <c r="AA23" s="246">
        <f>MINA(AA13:AA17)</f>
        <v>1</v>
      </c>
      <c r="AB23" s="323">
        <f t="shared" si="3"/>
        <v>7</v>
      </c>
      <c r="AC23" s="20">
        <f t="shared" si="3"/>
        <v>30</v>
      </c>
      <c r="AD23" s="11">
        <f t="shared" si="3"/>
        <v>0.164</v>
      </c>
      <c r="AE23" s="6">
        <f>MINA(AE13:AE17)</f>
        <v>473</v>
      </c>
      <c r="AF23" s="149">
        <f>MINA(AF13:AF17)</f>
        <v>1</v>
      </c>
      <c r="AG23" s="2"/>
    </row>
    <row r="24" spans="1:33" s="201" customFormat="1" ht="15">
      <c r="A24" s="196"/>
      <c r="B24" s="202" t="s">
        <v>21</v>
      </c>
      <c r="C24" s="323">
        <f aca="true" t="shared" si="4" ref="C24:O24">MAXA(C13:C17)</f>
        <v>8</v>
      </c>
      <c r="D24" s="20">
        <f t="shared" si="4"/>
        <v>220</v>
      </c>
      <c r="E24" s="11">
        <f t="shared" si="4"/>
        <v>0.338</v>
      </c>
      <c r="F24" s="246">
        <f>MAXA(F13:F17)</f>
        <v>531</v>
      </c>
      <c r="G24" s="246">
        <f>MAXA(G13:G17)</f>
        <v>4</v>
      </c>
      <c r="H24" s="246">
        <f t="shared" si="4"/>
        <v>8.1</v>
      </c>
      <c r="I24" s="20">
        <f t="shared" si="4"/>
        <v>90</v>
      </c>
      <c r="J24" s="11">
        <f t="shared" si="4"/>
        <v>0.224</v>
      </c>
      <c r="K24" s="246">
        <f>MAXA(K13:K17)</f>
        <v>494</v>
      </c>
      <c r="L24" s="246">
        <f>MAXA(L13:L17)</f>
        <v>1</v>
      </c>
      <c r="M24" s="246">
        <f t="shared" si="4"/>
        <v>8.1</v>
      </c>
      <c r="N24" s="20">
        <f t="shared" si="4"/>
        <v>130</v>
      </c>
      <c r="O24" s="11">
        <f t="shared" si="4"/>
        <v>1.14</v>
      </c>
      <c r="P24" s="246">
        <f>MAXA(P13:P17)</f>
        <v>582</v>
      </c>
      <c r="Q24" s="246">
        <f>MAXA(Q13:Q17)</f>
        <v>1</v>
      </c>
      <c r="R24" s="246">
        <f>MAXA(R13:R17)</f>
        <v>8.1</v>
      </c>
      <c r="S24" s="20">
        <f aca="true" t="shared" si="5" ref="S24:AD24">MAXA(S13:S17)</f>
        <v>80</v>
      </c>
      <c r="T24" s="11">
        <f t="shared" si="5"/>
        <v>0.82</v>
      </c>
      <c r="U24" s="246">
        <f>MAXA(U13:U17)</f>
        <v>539</v>
      </c>
      <c r="V24" s="246">
        <f>MAXA(V13:V17)</f>
        <v>2</v>
      </c>
      <c r="W24" s="323">
        <f t="shared" si="5"/>
        <v>8.1</v>
      </c>
      <c r="X24" s="20">
        <f t="shared" si="5"/>
        <v>80</v>
      </c>
      <c r="Y24" s="11">
        <f t="shared" si="5"/>
        <v>1.01</v>
      </c>
      <c r="Z24" s="246">
        <f>MAXA(Z13:Z17)</f>
        <v>585</v>
      </c>
      <c r="AA24" s="246">
        <f>MAXA(AA13:AA17)</f>
        <v>2</v>
      </c>
      <c r="AB24" s="323">
        <f t="shared" si="5"/>
        <v>8.1</v>
      </c>
      <c r="AC24" s="20">
        <f t="shared" si="5"/>
        <v>60</v>
      </c>
      <c r="AD24" s="11">
        <f t="shared" si="5"/>
        <v>0.352</v>
      </c>
      <c r="AE24" s="6">
        <f>MAXA(AE13:AE17)</f>
        <v>556</v>
      </c>
      <c r="AF24" s="149">
        <f>MAXA(AF13:AF17)</f>
        <v>1</v>
      </c>
      <c r="AG24" s="2"/>
    </row>
    <row r="25" spans="1:33" s="201" customFormat="1" ht="17.25" customHeight="1">
      <c r="A25" s="196"/>
      <c r="B25" s="219"/>
      <c r="C25" s="220"/>
      <c r="D25" s="221"/>
      <c r="E25" s="355"/>
      <c r="F25" s="222"/>
      <c r="G25" s="222"/>
      <c r="H25" s="222"/>
      <c r="I25" s="221"/>
      <c r="J25" s="355"/>
      <c r="K25" s="222"/>
      <c r="L25" s="222"/>
      <c r="M25" s="222"/>
      <c r="N25" s="221"/>
      <c r="O25" s="355"/>
      <c r="P25" s="222"/>
      <c r="Q25" s="222"/>
      <c r="R25" s="222"/>
      <c r="S25" s="221"/>
      <c r="T25" s="355"/>
      <c r="U25" s="222"/>
      <c r="V25" s="222"/>
      <c r="W25" s="220"/>
      <c r="X25" s="221"/>
      <c r="Y25" s="355"/>
      <c r="Z25" s="222"/>
      <c r="AA25" s="222"/>
      <c r="AB25" s="220"/>
      <c r="AC25" s="221"/>
      <c r="AD25" s="355"/>
      <c r="AE25" s="356"/>
      <c r="AF25" s="357"/>
      <c r="AG25" s="2"/>
    </row>
    <row r="26" spans="1:33" s="201" customFormat="1" ht="15">
      <c r="A26" s="196"/>
      <c r="B26" s="186" t="s">
        <v>27</v>
      </c>
      <c r="C26" s="224" t="s">
        <v>41</v>
      </c>
      <c r="D26" s="224"/>
      <c r="E26" s="358"/>
      <c r="F26" s="359"/>
      <c r="G26" s="309"/>
      <c r="H26" s="225" t="s">
        <v>42</v>
      </c>
      <c r="I26" s="225"/>
      <c r="J26" s="358"/>
      <c r="K26" s="359"/>
      <c r="L26" s="309"/>
      <c r="M26" s="224" t="s">
        <v>43</v>
      </c>
      <c r="N26" s="224"/>
      <c r="O26" s="358"/>
      <c r="P26" s="359"/>
      <c r="Q26" s="309"/>
      <c r="R26" s="224" t="s">
        <v>44</v>
      </c>
      <c r="S26" s="224"/>
      <c r="T26" s="358"/>
      <c r="U26" s="359"/>
      <c r="V26" s="360"/>
      <c r="W26" s="226" t="s">
        <v>45</v>
      </c>
      <c r="X26" s="225"/>
      <c r="Y26" s="358"/>
      <c r="Z26" s="359"/>
      <c r="AA26" s="360"/>
      <c r="AB26" s="226" t="s">
        <v>46</v>
      </c>
      <c r="AC26" s="225"/>
      <c r="AD26" s="358"/>
      <c r="AE26" s="361"/>
      <c r="AF26" s="362"/>
      <c r="AG26" s="2"/>
    </row>
    <row r="27" spans="1:33" s="201" customFormat="1" ht="18">
      <c r="A27" s="196"/>
      <c r="B27" s="197" t="s">
        <v>22</v>
      </c>
      <c r="C27" s="317" t="s">
        <v>2</v>
      </c>
      <c r="D27" s="199" t="s">
        <v>14</v>
      </c>
      <c r="E27" s="198" t="s">
        <v>12</v>
      </c>
      <c r="F27" s="318" t="s">
        <v>66</v>
      </c>
      <c r="G27" s="318" t="s">
        <v>67</v>
      </c>
      <c r="H27" s="318" t="s">
        <v>68</v>
      </c>
      <c r="I27" s="199" t="s">
        <v>14</v>
      </c>
      <c r="J27" s="198" t="s">
        <v>12</v>
      </c>
      <c r="K27" s="318" t="s">
        <v>66</v>
      </c>
      <c r="L27" s="318" t="s">
        <v>67</v>
      </c>
      <c r="M27" s="318" t="s">
        <v>68</v>
      </c>
      <c r="N27" s="199" t="s">
        <v>14</v>
      </c>
      <c r="O27" s="198" t="s">
        <v>12</v>
      </c>
      <c r="P27" s="318" t="s">
        <v>66</v>
      </c>
      <c r="Q27" s="318" t="s">
        <v>67</v>
      </c>
      <c r="R27" s="318" t="s">
        <v>2</v>
      </c>
      <c r="S27" s="199" t="s">
        <v>14</v>
      </c>
      <c r="T27" s="198" t="s">
        <v>12</v>
      </c>
      <c r="U27" s="318" t="s">
        <v>66</v>
      </c>
      <c r="V27" s="318" t="s">
        <v>67</v>
      </c>
      <c r="W27" s="317" t="s">
        <v>68</v>
      </c>
      <c r="X27" s="199" t="s">
        <v>14</v>
      </c>
      <c r="Y27" s="198" t="s">
        <v>12</v>
      </c>
      <c r="Z27" s="318" t="s">
        <v>66</v>
      </c>
      <c r="AA27" s="318" t="s">
        <v>67</v>
      </c>
      <c r="AB27" s="317" t="s">
        <v>68</v>
      </c>
      <c r="AC27" s="199" t="s">
        <v>14</v>
      </c>
      <c r="AD27" s="198" t="s">
        <v>12</v>
      </c>
      <c r="AE27" s="319" t="s">
        <v>66</v>
      </c>
      <c r="AF27" s="320" t="s">
        <v>67</v>
      </c>
      <c r="AG27" s="2"/>
    </row>
    <row r="28" spans="1:33" s="204" customFormat="1" ht="15.75" thickBot="1">
      <c r="A28" s="196"/>
      <c r="B28" s="202" t="s">
        <v>40</v>
      </c>
      <c r="C28" s="321"/>
      <c r="D28" s="70" t="s">
        <v>25</v>
      </c>
      <c r="E28" s="69" t="s">
        <v>24</v>
      </c>
      <c r="F28" s="69" t="s">
        <v>24</v>
      </c>
      <c r="G28" s="69" t="s">
        <v>24</v>
      </c>
      <c r="H28" s="322"/>
      <c r="I28" s="70" t="s">
        <v>25</v>
      </c>
      <c r="J28" s="69" t="s">
        <v>24</v>
      </c>
      <c r="K28" s="69" t="s">
        <v>24</v>
      </c>
      <c r="L28" s="69" t="s">
        <v>24</v>
      </c>
      <c r="M28" s="322"/>
      <c r="N28" s="70" t="s">
        <v>25</v>
      </c>
      <c r="O28" s="69" t="s">
        <v>24</v>
      </c>
      <c r="P28" s="69" t="s">
        <v>24</v>
      </c>
      <c r="Q28" s="69" t="s">
        <v>24</v>
      </c>
      <c r="R28" s="322"/>
      <c r="S28" s="70" t="s">
        <v>25</v>
      </c>
      <c r="T28" s="69" t="s">
        <v>24</v>
      </c>
      <c r="U28" s="69" t="s">
        <v>24</v>
      </c>
      <c r="V28" s="69" t="s">
        <v>24</v>
      </c>
      <c r="W28" s="321"/>
      <c r="X28" s="70" t="s">
        <v>25</v>
      </c>
      <c r="Y28" s="69" t="s">
        <v>24</v>
      </c>
      <c r="Z28" s="69" t="s">
        <v>24</v>
      </c>
      <c r="AA28" s="69" t="s">
        <v>24</v>
      </c>
      <c r="AB28" s="321"/>
      <c r="AC28" s="70" t="s">
        <v>25</v>
      </c>
      <c r="AD28" s="69" t="s">
        <v>24</v>
      </c>
      <c r="AE28" s="69" t="s">
        <v>24</v>
      </c>
      <c r="AF28" s="71" t="s">
        <v>24</v>
      </c>
      <c r="AG28" s="3"/>
    </row>
    <row r="29" spans="1:33" s="201" customFormat="1" ht="15">
      <c r="A29" s="196"/>
      <c r="B29" s="363"/>
      <c r="C29" s="364">
        <v>7.8</v>
      </c>
      <c r="D29" s="365">
        <v>70</v>
      </c>
      <c r="E29" s="366">
        <v>0.252</v>
      </c>
      <c r="F29" s="367">
        <v>508</v>
      </c>
      <c r="G29" s="367">
        <v>3</v>
      </c>
      <c r="H29" s="368">
        <v>8</v>
      </c>
      <c r="I29" s="365">
        <v>50</v>
      </c>
      <c r="J29" s="366">
        <v>0.144</v>
      </c>
      <c r="K29" s="367">
        <v>495</v>
      </c>
      <c r="L29" s="367">
        <v>1</v>
      </c>
      <c r="M29" s="368">
        <v>8</v>
      </c>
      <c r="N29" s="365">
        <v>80</v>
      </c>
      <c r="O29" s="366">
        <v>0.52</v>
      </c>
      <c r="P29" s="367">
        <v>539</v>
      </c>
      <c r="Q29" s="367">
        <v>1</v>
      </c>
      <c r="R29" s="368">
        <v>8</v>
      </c>
      <c r="S29" s="365">
        <v>70</v>
      </c>
      <c r="T29" s="366">
        <v>0.488</v>
      </c>
      <c r="U29" s="367">
        <v>501</v>
      </c>
      <c r="V29" s="367">
        <v>1</v>
      </c>
      <c r="W29" s="364">
        <v>8.1</v>
      </c>
      <c r="X29" s="365">
        <v>80</v>
      </c>
      <c r="Y29" s="366">
        <v>0.412</v>
      </c>
      <c r="Z29" s="367">
        <v>491</v>
      </c>
      <c r="AA29" s="367">
        <v>1</v>
      </c>
      <c r="AB29" s="364">
        <v>8</v>
      </c>
      <c r="AC29" s="365">
        <v>70</v>
      </c>
      <c r="AD29" s="366">
        <v>0.126</v>
      </c>
      <c r="AE29" s="369"/>
      <c r="AF29" s="370">
        <v>1</v>
      </c>
      <c r="AG29" s="2"/>
    </row>
    <row r="30" spans="1:33" s="201" customFormat="1" ht="15">
      <c r="A30" s="196"/>
      <c r="B30" s="51"/>
      <c r="C30" s="327">
        <v>8.1</v>
      </c>
      <c r="D30" s="16">
        <v>50</v>
      </c>
      <c r="E30" s="61">
        <v>0.268</v>
      </c>
      <c r="F30" s="246">
        <v>505</v>
      </c>
      <c r="G30" s="246">
        <v>2</v>
      </c>
      <c r="H30" s="324">
        <v>8</v>
      </c>
      <c r="I30" s="16">
        <v>70</v>
      </c>
      <c r="J30" s="61">
        <v>0.144</v>
      </c>
      <c r="K30" s="246">
        <v>491</v>
      </c>
      <c r="L30" s="246">
        <v>1</v>
      </c>
      <c r="M30" s="324">
        <v>8</v>
      </c>
      <c r="N30" s="16">
        <v>50</v>
      </c>
      <c r="O30" s="61">
        <v>0.336</v>
      </c>
      <c r="P30" s="246">
        <v>512</v>
      </c>
      <c r="Q30" s="246">
        <v>2</v>
      </c>
      <c r="R30" s="324">
        <v>8</v>
      </c>
      <c r="S30" s="16">
        <v>70</v>
      </c>
      <c r="T30" s="61">
        <v>0.316</v>
      </c>
      <c r="U30" s="246">
        <v>503</v>
      </c>
      <c r="V30" s="246">
        <v>1</v>
      </c>
      <c r="W30" s="327">
        <v>8.1</v>
      </c>
      <c r="X30" s="16">
        <v>120</v>
      </c>
      <c r="Y30" s="61">
        <v>0.444</v>
      </c>
      <c r="Z30" s="246"/>
      <c r="AA30" s="246">
        <v>1</v>
      </c>
      <c r="AB30" s="327">
        <v>8</v>
      </c>
      <c r="AC30" s="16">
        <v>80</v>
      </c>
      <c r="AD30" s="61">
        <v>0.208</v>
      </c>
      <c r="AE30" s="6"/>
      <c r="AF30" s="149"/>
      <c r="AG30" s="2"/>
    </row>
    <row r="31" spans="1:33" s="201" customFormat="1" ht="15">
      <c r="A31" s="196"/>
      <c r="B31" s="51"/>
      <c r="C31" s="327">
        <v>8</v>
      </c>
      <c r="D31" s="16">
        <v>60</v>
      </c>
      <c r="E31" s="61">
        <v>0.3</v>
      </c>
      <c r="F31" s="246">
        <v>527</v>
      </c>
      <c r="G31" s="246">
        <v>2</v>
      </c>
      <c r="H31" s="324">
        <v>7.9</v>
      </c>
      <c r="I31" s="16">
        <v>40</v>
      </c>
      <c r="J31" s="61">
        <v>0.102</v>
      </c>
      <c r="K31" s="246">
        <v>479</v>
      </c>
      <c r="L31" s="246">
        <v>1</v>
      </c>
      <c r="M31" s="324">
        <v>8.1</v>
      </c>
      <c r="N31" s="16">
        <v>80</v>
      </c>
      <c r="O31" s="61">
        <v>0.354</v>
      </c>
      <c r="P31" s="246">
        <v>537</v>
      </c>
      <c r="Q31" s="246">
        <v>1</v>
      </c>
      <c r="R31" s="324">
        <v>8.1</v>
      </c>
      <c r="S31" s="16">
        <v>90</v>
      </c>
      <c r="T31" s="61">
        <v>0.368</v>
      </c>
      <c r="U31" s="246">
        <v>497</v>
      </c>
      <c r="V31" s="246">
        <v>1</v>
      </c>
      <c r="W31" s="327"/>
      <c r="X31" s="16">
        <v>70</v>
      </c>
      <c r="Y31" s="61">
        <v>0.304</v>
      </c>
      <c r="Z31" s="246"/>
      <c r="AA31" s="246"/>
      <c r="AB31" s="327">
        <v>8.1</v>
      </c>
      <c r="AC31" s="16">
        <v>100</v>
      </c>
      <c r="AD31" s="61">
        <v>0.124</v>
      </c>
      <c r="AE31" s="6"/>
      <c r="AF31" s="149">
        <v>1</v>
      </c>
      <c r="AG31" s="2"/>
    </row>
    <row r="32" spans="1:33" s="201" customFormat="1" ht="15">
      <c r="A32" s="196"/>
      <c r="B32" s="51"/>
      <c r="C32" s="327">
        <v>8.1</v>
      </c>
      <c r="D32" s="16">
        <v>50</v>
      </c>
      <c r="E32" s="61">
        <v>0.304</v>
      </c>
      <c r="F32" s="246">
        <v>515</v>
      </c>
      <c r="G32" s="246">
        <v>1</v>
      </c>
      <c r="H32" s="324">
        <v>8.1</v>
      </c>
      <c r="I32" s="16">
        <v>70</v>
      </c>
      <c r="J32" s="61">
        <v>0.148</v>
      </c>
      <c r="K32" s="246">
        <v>456</v>
      </c>
      <c r="L32" s="246">
        <v>1</v>
      </c>
      <c r="M32" s="324">
        <v>8</v>
      </c>
      <c r="N32" s="16">
        <v>80</v>
      </c>
      <c r="O32" s="61">
        <v>0.15</v>
      </c>
      <c r="P32" s="246">
        <v>495</v>
      </c>
      <c r="Q32" s="246">
        <v>1</v>
      </c>
      <c r="R32" s="324">
        <v>8.1</v>
      </c>
      <c r="S32" s="16">
        <v>120</v>
      </c>
      <c r="T32" s="61">
        <v>0.548</v>
      </c>
      <c r="U32" s="246">
        <v>529</v>
      </c>
      <c r="V32" s="246">
        <v>1</v>
      </c>
      <c r="W32" s="327"/>
      <c r="X32" s="16">
        <v>100</v>
      </c>
      <c r="Y32" s="61">
        <v>0.106</v>
      </c>
      <c r="Z32" s="246"/>
      <c r="AA32" s="246"/>
      <c r="AB32" s="327">
        <v>7.9</v>
      </c>
      <c r="AC32" s="16">
        <v>90</v>
      </c>
      <c r="AD32" s="61">
        <v>0.217</v>
      </c>
      <c r="AE32" s="6"/>
      <c r="AF32" s="149">
        <v>1</v>
      </c>
      <c r="AG32" s="2"/>
    </row>
    <row r="33" spans="1:33" s="201" customFormat="1" ht="15.75" thickBot="1">
      <c r="A33" s="196"/>
      <c r="B33" s="51"/>
      <c r="C33" s="327"/>
      <c r="D33" s="16"/>
      <c r="E33" s="61"/>
      <c r="F33" s="246"/>
      <c r="G33" s="246"/>
      <c r="H33" s="246">
        <v>8.1</v>
      </c>
      <c r="I33" s="16">
        <v>90</v>
      </c>
      <c r="J33" s="61">
        <v>0.296</v>
      </c>
      <c r="K33" s="246">
        <v>518</v>
      </c>
      <c r="L33" s="246">
        <v>2</v>
      </c>
      <c r="M33" s="324"/>
      <c r="N33" s="16"/>
      <c r="O33" s="61"/>
      <c r="P33" s="246"/>
      <c r="Q33" s="246"/>
      <c r="R33" s="324"/>
      <c r="S33" s="16"/>
      <c r="T33" s="61"/>
      <c r="U33" s="246"/>
      <c r="V33" s="246"/>
      <c r="W33" s="327"/>
      <c r="X33" s="16">
        <v>60</v>
      </c>
      <c r="Y33" s="61">
        <v>0.098</v>
      </c>
      <c r="Z33" s="246"/>
      <c r="AA33" s="246"/>
      <c r="AB33" s="327"/>
      <c r="AC33" s="16"/>
      <c r="AD33" s="61"/>
      <c r="AE33" s="6"/>
      <c r="AF33" s="149"/>
      <c r="AG33" s="2"/>
    </row>
    <row r="34" spans="1:33" s="211" customFormat="1" ht="16.5" thickBot="1" thickTop="1">
      <c r="A34" s="206"/>
      <c r="B34" s="270" t="s">
        <v>0</v>
      </c>
      <c r="C34" s="328"/>
      <c r="D34" s="272">
        <v>20</v>
      </c>
      <c r="E34" s="271"/>
      <c r="F34" s="329"/>
      <c r="G34" s="329"/>
      <c r="H34" s="330"/>
      <c r="I34" s="272">
        <v>20</v>
      </c>
      <c r="J34" s="271"/>
      <c r="K34" s="329"/>
      <c r="L34" s="329"/>
      <c r="M34" s="330"/>
      <c r="N34" s="272">
        <v>20</v>
      </c>
      <c r="O34" s="271"/>
      <c r="P34" s="329"/>
      <c r="Q34" s="329"/>
      <c r="R34" s="330"/>
      <c r="S34" s="272">
        <v>20</v>
      </c>
      <c r="T34" s="271"/>
      <c r="U34" s="329"/>
      <c r="V34" s="329"/>
      <c r="W34" s="331"/>
      <c r="X34" s="272">
        <v>20</v>
      </c>
      <c r="Y34" s="271"/>
      <c r="Z34" s="329"/>
      <c r="AA34" s="329"/>
      <c r="AB34" s="331"/>
      <c r="AC34" s="272">
        <v>20</v>
      </c>
      <c r="AD34" s="271"/>
      <c r="AE34" s="332"/>
      <c r="AF34" s="333"/>
      <c r="AG34" s="210"/>
    </row>
    <row r="35" spans="1:33" s="201" customFormat="1" ht="15.75" thickTop="1">
      <c r="A35" s="196"/>
      <c r="B35" s="216" t="s">
        <v>19</v>
      </c>
      <c r="C35" s="353">
        <f aca="true" t="shared" si="6" ref="C35:O35">AVERAGEA(C29:C33)</f>
        <v>8</v>
      </c>
      <c r="D35" s="52">
        <f t="shared" si="6"/>
        <v>57.5</v>
      </c>
      <c r="E35" s="53">
        <f t="shared" si="6"/>
        <v>0.281</v>
      </c>
      <c r="F35" s="17">
        <f>AVERAGEA(F29:F33)</f>
        <v>513.75</v>
      </c>
      <c r="G35" s="17">
        <f>AVERAGEA(G29:G33)</f>
        <v>2</v>
      </c>
      <c r="H35" s="17">
        <f t="shared" si="6"/>
        <v>8.02</v>
      </c>
      <c r="I35" s="52">
        <f t="shared" si="6"/>
        <v>64</v>
      </c>
      <c r="J35" s="53">
        <f t="shared" si="6"/>
        <v>0.16679999999999998</v>
      </c>
      <c r="K35" s="17">
        <f>AVERAGEA(K29:K33)</f>
        <v>487.8</v>
      </c>
      <c r="L35" s="17">
        <f>AVERAGEA(L29:L33)</f>
        <v>1.2</v>
      </c>
      <c r="M35" s="17">
        <f t="shared" si="6"/>
        <v>8.025</v>
      </c>
      <c r="N35" s="52">
        <f t="shared" si="6"/>
        <v>72.5</v>
      </c>
      <c r="O35" s="53">
        <f t="shared" si="6"/>
        <v>0.33999999999999997</v>
      </c>
      <c r="P35" s="17">
        <f>AVERAGEA(P29:P33)</f>
        <v>520.75</v>
      </c>
      <c r="Q35" s="17">
        <f>AVERAGEA(Q29:Q33)</f>
        <v>1.25</v>
      </c>
      <c r="R35" s="17">
        <f>AVERAGEA(R29:R33)</f>
        <v>8.05</v>
      </c>
      <c r="S35" s="52">
        <f aca="true" t="shared" si="7" ref="S35:AD35">AVERAGEA(S29:S33)</f>
        <v>87.5</v>
      </c>
      <c r="T35" s="53">
        <f t="shared" si="7"/>
        <v>0.43000000000000005</v>
      </c>
      <c r="U35" s="17">
        <f>AVERAGEA(U29:U33)</f>
        <v>507.5</v>
      </c>
      <c r="V35" s="17">
        <f>AVERAGEA(V29:V33)</f>
        <v>1</v>
      </c>
      <c r="W35" s="353">
        <f t="shared" si="7"/>
        <v>8.1</v>
      </c>
      <c r="X35" s="52">
        <f t="shared" si="7"/>
        <v>86</v>
      </c>
      <c r="Y35" s="53">
        <f t="shared" si="7"/>
        <v>0.27280000000000004</v>
      </c>
      <c r="Z35" s="17">
        <f>AVERAGEA(Z29:Z33)</f>
        <v>491</v>
      </c>
      <c r="AA35" s="17">
        <f>AVERAGEA(AA29:AA33)</f>
        <v>1</v>
      </c>
      <c r="AB35" s="353">
        <f t="shared" si="7"/>
        <v>8</v>
      </c>
      <c r="AC35" s="52">
        <f t="shared" si="7"/>
        <v>85</v>
      </c>
      <c r="AD35" s="53">
        <f t="shared" si="7"/>
        <v>0.16874999999999998</v>
      </c>
      <c r="AE35" s="18"/>
      <c r="AF35" s="354">
        <f>AVERAGEA(AF29:AF33)</f>
        <v>1</v>
      </c>
      <c r="AG35" s="2"/>
    </row>
    <row r="36" spans="1:33" s="201" customFormat="1" ht="15">
      <c r="A36" s="196"/>
      <c r="B36" s="218" t="s">
        <v>20</v>
      </c>
      <c r="C36" s="323">
        <f aca="true" t="shared" si="8" ref="C36:O36">MINA(C29:C33)</f>
        <v>7.8</v>
      </c>
      <c r="D36" s="20">
        <f t="shared" si="8"/>
        <v>50</v>
      </c>
      <c r="E36" s="11">
        <f t="shared" si="8"/>
        <v>0.252</v>
      </c>
      <c r="F36" s="246">
        <f>MINA(F29:F33)</f>
        <v>505</v>
      </c>
      <c r="G36" s="246">
        <f>MINA(G29:G33)</f>
        <v>1</v>
      </c>
      <c r="H36" s="246">
        <f t="shared" si="8"/>
        <v>7.9</v>
      </c>
      <c r="I36" s="20">
        <f t="shared" si="8"/>
        <v>40</v>
      </c>
      <c r="J36" s="11">
        <f t="shared" si="8"/>
        <v>0.102</v>
      </c>
      <c r="K36" s="246">
        <f>MINA(K29:K33)</f>
        <v>456</v>
      </c>
      <c r="L36" s="246">
        <f>MINA(L29:L33)</f>
        <v>1</v>
      </c>
      <c r="M36" s="246">
        <f t="shared" si="8"/>
        <v>8</v>
      </c>
      <c r="N36" s="20">
        <f t="shared" si="8"/>
        <v>50</v>
      </c>
      <c r="O36" s="11">
        <f t="shared" si="8"/>
        <v>0.15</v>
      </c>
      <c r="P36" s="246">
        <f>MINA(P29:P33)</f>
        <v>495</v>
      </c>
      <c r="Q36" s="246">
        <f>MINA(Q29:Q33)</f>
        <v>1</v>
      </c>
      <c r="R36" s="246">
        <f>MINA(R29:R33)</f>
        <v>8</v>
      </c>
      <c r="S36" s="20">
        <f aca="true" t="shared" si="9" ref="S36:AD36">MINA(S29:S33)</f>
        <v>70</v>
      </c>
      <c r="T36" s="11">
        <f t="shared" si="9"/>
        <v>0.316</v>
      </c>
      <c r="U36" s="246">
        <f>MINA(U29:U33)</f>
        <v>497</v>
      </c>
      <c r="V36" s="246">
        <f>MINA(V29:V33)</f>
        <v>1</v>
      </c>
      <c r="W36" s="323">
        <f t="shared" si="9"/>
        <v>8.1</v>
      </c>
      <c r="X36" s="20">
        <f t="shared" si="9"/>
        <v>60</v>
      </c>
      <c r="Y36" s="11">
        <f t="shared" si="9"/>
        <v>0.098</v>
      </c>
      <c r="Z36" s="246">
        <f>MINA(Z29:Z33)</f>
        <v>491</v>
      </c>
      <c r="AA36" s="246">
        <f>MINA(AA29:AA33)</f>
        <v>1</v>
      </c>
      <c r="AB36" s="323">
        <f t="shared" si="9"/>
        <v>7.9</v>
      </c>
      <c r="AC36" s="20">
        <f t="shared" si="9"/>
        <v>70</v>
      </c>
      <c r="AD36" s="11">
        <f t="shared" si="9"/>
        <v>0.124</v>
      </c>
      <c r="AE36" s="6"/>
      <c r="AF36" s="149">
        <f>MINA(AF29:AF33)</f>
        <v>1</v>
      </c>
      <c r="AG36" s="2"/>
    </row>
    <row r="37" spans="1:33" s="201" customFormat="1" ht="15.75" thickBot="1">
      <c r="A37" s="278"/>
      <c r="B37" s="267" t="s">
        <v>21</v>
      </c>
      <c r="C37" s="371">
        <f aca="true" t="shared" si="10" ref="C37:AF37">MAXA(C29:C33)</f>
        <v>8.1</v>
      </c>
      <c r="D37" s="372">
        <f t="shared" si="10"/>
        <v>70</v>
      </c>
      <c r="E37" s="373">
        <f t="shared" si="10"/>
        <v>0.304</v>
      </c>
      <c r="F37" s="374">
        <f>MAXA(F29:F33)</f>
        <v>527</v>
      </c>
      <c r="G37" s="374">
        <f t="shared" si="10"/>
        <v>3</v>
      </c>
      <c r="H37" s="374">
        <f t="shared" si="10"/>
        <v>8.1</v>
      </c>
      <c r="I37" s="372">
        <f t="shared" si="10"/>
        <v>90</v>
      </c>
      <c r="J37" s="373">
        <f t="shared" si="10"/>
        <v>0.296</v>
      </c>
      <c r="K37" s="374">
        <f>MAXA(K29:K33)</f>
        <v>518</v>
      </c>
      <c r="L37" s="374">
        <f t="shared" si="10"/>
        <v>2</v>
      </c>
      <c r="M37" s="374">
        <f t="shared" si="10"/>
        <v>8.1</v>
      </c>
      <c r="N37" s="372">
        <f t="shared" si="10"/>
        <v>80</v>
      </c>
      <c r="O37" s="373">
        <f t="shared" si="10"/>
        <v>0.52</v>
      </c>
      <c r="P37" s="374">
        <f>MAXA(P29:P33)</f>
        <v>539</v>
      </c>
      <c r="Q37" s="374">
        <f t="shared" si="10"/>
        <v>2</v>
      </c>
      <c r="R37" s="374">
        <f t="shared" si="10"/>
        <v>8.1</v>
      </c>
      <c r="S37" s="372">
        <f t="shared" si="10"/>
        <v>120</v>
      </c>
      <c r="T37" s="373">
        <f t="shared" si="10"/>
        <v>0.548</v>
      </c>
      <c r="U37" s="374">
        <f>MAXA(U29:U33)</f>
        <v>529</v>
      </c>
      <c r="V37" s="374">
        <f t="shared" si="10"/>
        <v>1</v>
      </c>
      <c r="W37" s="371">
        <f t="shared" si="10"/>
        <v>8.1</v>
      </c>
      <c r="X37" s="372">
        <f t="shared" si="10"/>
        <v>120</v>
      </c>
      <c r="Y37" s="373">
        <f t="shared" si="10"/>
        <v>0.444</v>
      </c>
      <c r="Z37" s="374">
        <f>MAXA(Z29:Z33)</f>
        <v>491</v>
      </c>
      <c r="AA37" s="374">
        <f t="shared" si="10"/>
        <v>1</v>
      </c>
      <c r="AB37" s="371">
        <f t="shared" si="10"/>
        <v>8.1</v>
      </c>
      <c r="AC37" s="372">
        <f t="shared" si="10"/>
        <v>100</v>
      </c>
      <c r="AD37" s="373">
        <f t="shared" si="10"/>
        <v>0.217</v>
      </c>
      <c r="AE37" s="375"/>
      <c r="AF37" s="376">
        <f t="shared" si="10"/>
        <v>1</v>
      </c>
      <c r="AG37" s="2"/>
    </row>
    <row r="38" ht="15">
      <c r="V38" s="377"/>
    </row>
    <row r="39" ht="15">
      <c r="V39" s="377"/>
    </row>
    <row r="40" ht="15">
      <c r="V40" s="377"/>
    </row>
    <row r="41" ht="15">
      <c r="V41" s="377"/>
    </row>
    <row r="42" ht="15">
      <c r="V42" s="377"/>
    </row>
    <row r="43" ht="15">
      <c r="V43" s="377"/>
    </row>
    <row r="44" ht="15">
      <c r="V44" s="377"/>
    </row>
    <row r="45" ht="15">
      <c r="V45" s="377"/>
    </row>
    <row r="46" ht="15">
      <c r="V46" s="377"/>
    </row>
    <row r="47" ht="15">
      <c r="V47" s="377"/>
    </row>
    <row r="48" ht="15">
      <c r="V48" s="377"/>
    </row>
    <row r="49" ht="15">
      <c r="V49" s="377"/>
    </row>
    <row r="50" ht="15">
      <c r="V50" s="377"/>
    </row>
    <row r="51" ht="15">
      <c r="V51" s="377"/>
    </row>
    <row r="52" ht="15">
      <c r="V52" s="377"/>
    </row>
    <row r="53" ht="15">
      <c r="V53" s="377"/>
    </row>
    <row r="54" ht="15">
      <c r="V54" s="377"/>
    </row>
    <row r="55" ht="15">
      <c r="V55" s="377"/>
    </row>
    <row r="56" ht="15">
      <c r="V56" s="377"/>
    </row>
    <row r="57" ht="15">
      <c r="V57" s="377"/>
    </row>
    <row r="58" ht="15">
      <c r="V58" s="377"/>
    </row>
    <row r="59" ht="15">
      <c r="V59" s="377"/>
    </row>
    <row r="60" ht="15">
      <c r="V60" s="377"/>
    </row>
    <row r="61" ht="15">
      <c r="V61" s="377"/>
    </row>
    <row r="62" ht="15">
      <c r="V62" s="377"/>
    </row>
    <row r="63" ht="15">
      <c r="V63" s="377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60" verticalDpi="360" orientation="landscape" paperSize="9" scale="55" r:id="rId1"/>
  <headerFooter alignWithMargins="0">
    <oddFooter>&amp;C&amp;"Times New Roman CE,obyčejné\4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23">
      <selection activeCell="C39" sqref="C39"/>
    </sheetView>
  </sheetViews>
  <sheetFormatPr defaultColWidth="9.77734375" defaultRowHeight="15.75"/>
  <cols>
    <col min="1" max="1" width="2.3359375" style="26" customWidth="1"/>
    <col min="2" max="2" width="15.21484375" style="24" customWidth="1"/>
    <col min="3" max="4" width="8.10546875" style="24" customWidth="1"/>
    <col min="5" max="5" width="7.6640625" style="24" customWidth="1"/>
    <col min="6" max="6" width="7.5546875" style="24" hidden="1" customWidth="1"/>
    <col min="7" max="7" width="8.21484375" style="48" customWidth="1"/>
    <col min="8" max="8" width="7.5546875" style="39" customWidth="1"/>
    <col min="9" max="9" width="7.88671875" style="24" customWidth="1"/>
    <col min="10" max="10" width="7.99609375" style="24" customWidth="1"/>
    <col min="11" max="11" width="8.88671875" style="24" hidden="1" customWidth="1"/>
    <col min="12" max="16384" width="9.77734375" style="24" customWidth="1"/>
  </cols>
  <sheetData>
    <row r="1" spans="1:11" ht="13.5">
      <c r="A1" s="63"/>
      <c r="B1" s="21"/>
      <c r="C1" s="21"/>
      <c r="D1" s="21"/>
      <c r="E1" s="21"/>
      <c r="F1" s="21"/>
      <c r="G1" s="47"/>
      <c r="H1" s="22"/>
      <c r="I1" s="21"/>
      <c r="J1" s="23"/>
      <c r="K1" s="23"/>
    </row>
    <row r="2" spans="1:11" ht="15">
      <c r="A2" s="29"/>
      <c r="B2" s="170" t="s">
        <v>72</v>
      </c>
      <c r="C2" s="171"/>
      <c r="H2" s="25"/>
      <c r="I2" s="26"/>
      <c r="J2" s="27"/>
      <c r="K2" s="27"/>
    </row>
    <row r="3" spans="1:11" ht="15">
      <c r="A3" s="29"/>
      <c r="B3" s="170" t="s">
        <v>18</v>
      </c>
      <c r="C3" s="175"/>
      <c r="D3" s="26"/>
      <c r="E3" s="26"/>
      <c r="F3" s="26"/>
      <c r="G3" s="49"/>
      <c r="H3" s="25"/>
      <c r="I3" s="26"/>
      <c r="J3" s="27"/>
      <c r="K3" s="28"/>
    </row>
    <row r="4" spans="1:11" ht="17.25">
      <c r="A4" s="29"/>
      <c r="B4" s="174"/>
      <c r="C4" s="176"/>
      <c r="D4" s="26"/>
      <c r="E4" s="26"/>
      <c r="F4" s="26"/>
      <c r="G4" s="49"/>
      <c r="H4" s="30"/>
      <c r="I4" s="26"/>
      <c r="J4" s="27"/>
      <c r="K4" s="28"/>
    </row>
    <row r="5" spans="1:11" ht="17.25">
      <c r="A5" s="29"/>
      <c r="B5" s="178" t="s">
        <v>23</v>
      </c>
      <c r="C5" s="179"/>
      <c r="D5" s="26"/>
      <c r="E5" s="26"/>
      <c r="F5" s="26"/>
      <c r="G5" s="49"/>
      <c r="H5" s="25"/>
      <c r="I5" s="26"/>
      <c r="J5" s="27"/>
      <c r="K5" s="28"/>
    </row>
    <row r="6" spans="1:11" ht="17.25">
      <c r="A6" s="29"/>
      <c r="B6" s="180"/>
      <c r="C6" s="179"/>
      <c r="D6" s="26"/>
      <c r="E6" s="26"/>
      <c r="F6" s="26"/>
      <c r="G6" s="49"/>
      <c r="H6" s="25"/>
      <c r="I6" s="26"/>
      <c r="J6" s="27"/>
      <c r="K6" s="28"/>
    </row>
    <row r="7" spans="1:11" ht="18">
      <c r="A7" s="29"/>
      <c r="B7" s="60" t="s">
        <v>26</v>
      </c>
      <c r="C7" s="175"/>
      <c r="D7" s="26"/>
      <c r="E7" s="26"/>
      <c r="F7" s="26"/>
      <c r="G7" s="49"/>
      <c r="H7" s="31"/>
      <c r="I7" s="26"/>
      <c r="J7" s="27"/>
      <c r="K7" s="28"/>
    </row>
    <row r="8" spans="1:11" ht="15">
      <c r="A8" s="29"/>
      <c r="B8" s="172"/>
      <c r="C8" s="19"/>
      <c r="D8" s="26"/>
      <c r="E8" s="26"/>
      <c r="F8" s="26"/>
      <c r="G8" s="49"/>
      <c r="H8" s="31"/>
      <c r="I8" s="26"/>
      <c r="J8" s="27"/>
      <c r="K8" s="28"/>
    </row>
    <row r="9" spans="1:11" ht="15.75" thickBot="1">
      <c r="A9" s="29"/>
      <c r="B9" s="174"/>
      <c r="C9" s="26"/>
      <c r="D9" s="26"/>
      <c r="E9" s="26"/>
      <c r="F9" s="26"/>
      <c r="G9" s="49"/>
      <c r="H9" s="31"/>
      <c r="I9" s="304" t="s">
        <v>73</v>
      </c>
      <c r="J9" s="27"/>
      <c r="K9" s="32"/>
    </row>
    <row r="10" spans="1:11" ht="15.75" thickBot="1">
      <c r="A10" s="29"/>
      <c r="B10" s="243"/>
      <c r="C10" s="73" t="s">
        <v>22</v>
      </c>
      <c r="D10" s="73"/>
      <c r="E10" s="73"/>
      <c r="F10" s="73"/>
      <c r="G10" s="74"/>
      <c r="H10" s="73"/>
      <c r="I10" s="54"/>
      <c r="J10" s="75"/>
      <c r="K10" s="26"/>
    </row>
    <row r="11" spans="1:11" ht="19.5">
      <c r="A11" s="29"/>
      <c r="B11" s="218" t="s">
        <v>27</v>
      </c>
      <c r="C11" s="64" t="s">
        <v>2</v>
      </c>
      <c r="D11" s="62" t="s">
        <v>15</v>
      </c>
      <c r="E11" s="64" t="s">
        <v>13</v>
      </c>
      <c r="F11" s="64" t="s">
        <v>48</v>
      </c>
      <c r="G11" s="65" t="s">
        <v>12</v>
      </c>
      <c r="H11" s="66" t="s">
        <v>14</v>
      </c>
      <c r="I11" s="379" t="s">
        <v>16</v>
      </c>
      <c r="J11" s="68" t="s">
        <v>3</v>
      </c>
      <c r="K11" s="40" t="s">
        <v>4</v>
      </c>
    </row>
    <row r="12" spans="1:11" ht="15.75" thickBot="1">
      <c r="A12" s="29"/>
      <c r="B12" s="244"/>
      <c r="C12" s="283"/>
      <c r="D12" s="69" t="s">
        <v>24</v>
      </c>
      <c r="E12" s="69" t="s">
        <v>24</v>
      </c>
      <c r="F12" s="69" t="s">
        <v>24</v>
      </c>
      <c r="G12" s="69" t="s">
        <v>24</v>
      </c>
      <c r="H12" s="70" t="s">
        <v>25</v>
      </c>
      <c r="I12" s="69" t="s">
        <v>24</v>
      </c>
      <c r="J12" s="71" t="s">
        <v>24</v>
      </c>
      <c r="K12" s="41" t="s">
        <v>5</v>
      </c>
    </row>
    <row r="13" spans="1:11" ht="15">
      <c r="A13" s="29"/>
      <c r="B13" s="245" t="s">
        <v>49</v>
      </c>
      <c r="C13" s="246">
        <f>'vBu - 1999'!C22</f>
        <v>8</v>
      </c>
      <c r="D13" s="20">
        <v>190.1</v>
      </c>
      <c r="E13" s="246">
        <f>'vBu - 1999'!F22</f>
        <v>498.5</v>
      </c>
      <c r="F13" s="246">
        <v>31.95</v>
      </c>
      <c r="G13" s="11">
        <f>'vBu - 1999'!E22</f>
        <v>0.222</v>
      </c>
      <c r="H13" s="20">
        <f>'vBu - 1999'!D22</f>
        <v>110</v>
      </c>
      <c r="I13" s="76">
        <v>6.9</v>
      </c>
      <c r="J13" s="78">
        <f>'vBu - 1999'!G22</f>
        <v>1.75</v>
      </c>
      <c r="K13" s="42"/>
    </row>
    <row r="14" spans="1:11" ht="15">
      <c r="A14" s="29"/>
      <c r="B14" s="245" t="s">
        <v>50</v>
      </c>
      <c r="C14" s="246">
        <f>'vBu - 1999'!H22</f>
        <v>8.05</v>
      </c>
      <c r="D14" s="20">
        <v>158.4</v>
      </c>
      <c r="E14" s="246">
        <f>'vBu - 1999'!K22</f>
        <v>474</v>
      </c>
      <c r="F14" s="246"/>
      <c r="G14" s="11">
        <f>'vBu - 1999'!J22</f>
        <v>0.17</v>
      </c>
      <c r="H14" s="20">
        <f>'vBu - 1999'!I22</f>
        <v>55</v>
      </c>
      <c r="I14" s="79">
        <v>6.7</v>
      </c>
      <c r="J14" s="78">
        <f>'vBu - 1999'!L22</f>
        <v>1</v>
      </c>
      <c r="K14" s="43"/>
    </row>
    <row r="15" spans="1:11" ht="15">
      <c r="A15" s="29"/>
      <c r="B15" s="247" t="s">
        <v>51</v>
      </c>
      <c r="C15" s="246">
        <f>'vBu - 1999'!M22</f>
        <v>8.066666666666668</v>
      </c>
      <c r="D15" s="20">
        <v>250.6</v>
      </c>
      <c r="E15" s="246">
        <f>'vBu - 1999'!P22</f>
        <v>525.3333333333334</v>
      </c>
      <c r="F15" s="246"/>
      <c r="G15" s="11">
        <f>'vBu - 1999'!O22</f>
        <v>0.5453333333333333</v>
      </c>
      <c r="H15" s="20">
        <f>'vBu - 1999'!N22</f>
        <v>83.33333333333333</v>
      </c>
      <c r="I15" s="79">
        <v>4.8</v>
      </c>
      <c r="J15" s="78">
        <f>'vBu - 1999'!Q22</f>
        <v>1</v>
      </c>
      <c r="K15" s="43"/>
    </row>
    <row r="16" spans="1:11" ht="15">
      <c r="A16" s="29"/>
      <c r="B16" s="248" t="s">
        <v>6</v>
      </c>
      <c r="C16" s="249">
        <f aca="true" t="shared" si="0" ref="C16:I16">AVERAGEA(C13:C15)</f>
        <v>8.03888888888889</v>
      </c>
      <c r="D16" s="33">
        <f t="shared" si="0"/>
        <v>199.70000000000002</v>
      </c>
      <c r="E16" s="249">
        <f t="shared" si="0"/>
        <v>499.2777777777778</v>
      </c>
      <c r="F16" s="249">
        <f t="shared" si="0"/>
        <v>31.95</v>
      </c>
      <c r="G16" s="10">
        <f t="shared" si="0"/>
        <v>0.31244444444444447</v>
      </c>
      <c r="H16" s="33">
        <f t="shared" si="0"/>
        <v>82.77777777777777</v>
      </c>
      <c r="I16" s="80">
        <f t="shared" si="0"/>
        <v>6.133333333333334</v>
      </c>
      <c r="J16" s="81">
        <f>AVERAGEA(J13:J15)</f>
        <v>1.25</v>
      </c>
      <c r="K16" s="44">
        <f>SUM(K13:K15)</f>
        <v>0</v>
      </c>
    </row>
    <row r="17" spans="1:11" ht="15">
      <c r="A17" s="29"/>
      <c r="B17" s="245" t="s">
        <v>52</v>
      </c>
      <c r="C17" s="246">
        <f>'vBu - 1999'!R22</f>
        <v>8</v>
      </c>
      <c r="D17" s="20">
        <v>190.5</v>
      </c>
      <c r="E17" s="246">
        <f>'vBu - 1999'!U22</f>
        <v>524.75</v>
      </c>
      <c r="F17" s="246"/>
      <c r="G17" s="11">
        <f>'vBu - 1999'!T22</f>
        <v>0.346</v>
      </c>
      <c r="H17" s="20">
        <f>'vBu - 1999'!S22</f>
        <v>72.5</v>
      </c>
      <c r="I17" s="79">
        <v>7.1</v>
      </c>
      <c r="J17" s="78">
        <f>'vBu - 1999'!V22</f>
        <v>1.25</v>
      </c>
      <c r="K17" s="43"/>
    </row>
    <row r="18" spans="1:11" ht="15">
      <c r="A18" s="29"/>
      <c r="B18" s="247" t="s">
        <v>53</v>
      </c>
      <c r="C18" s="246">
        <f>'vBu - 1999'!W22</f>
        <v>8</v>
      </c>
      <c r="D18" s="20">
        <v>168.3</v>
      </c>
      <c r="E18" s="246">
        <f>'vBu - 1999'!Z22</f>
        <v>520</v>
      </c>
      <c r="F18" s="246"/>
      <c r="G18" s="11">
        <f>'vBu - 1999'!Y22</f>
        <v>0.3804</v>
      </c>
      <c r="H18" s="20">
        <f>'vBu - 1999'!X22</f>
        <v>58</v>
      </c>
      <c r="I18" s="79">
        <v>4.1</v>
      </c>
      <c r="J18" s="78">
        <f>'vBu - 1999'!AA22</f>
        <v>1.4</v>
      </c>
      <c r="K18" s="43"/>
    </row>
    <row r="19" spans="1:11" ht="15">
      <c r="A19" s="29"/>
      <c r="B19" s="247" t="s">
        <v>54</v>
      </c>
      <c r="C19" s="246">
        <f>'vBu - 1999'!AB22</f>
        <v>7.859999999999999</v>
      </c>
      <c r="D19" s="20">
        <v>171.2</v>
      </c>
      <c r="E19" s="246">
        <f>'vBu - 1999'!AE22</f>
        <v>508.6</v>
      </c>
      <c r="F19" s="246"/>
      <c r="G19" s="11">
        <f>'vBu - 1999'!AD22</f>
        <v>0.23279999999999998</v>
      </c>
      <c r="H19" s="20">
        <f>'vBu - 1999'!AC22</f>
        <v>48</v>
      </c>
      <c r="I19" s="79">
        <v>3.6</v>
      </c>
      <c r="J19" s="78">
        <f>'vBu - 1999'!AF22</f>
        <v>1</v>
      </c>
      <c r="K19" s="43"/>
    </row>
    <row r="20" spans="1:11" ht="15.75" thickBot="1">
      <c r="A20" s="29"/>
      <c r="B20" s="250" t="s">
        <v>7</v>
      </c>
      <c r="C20" s="17">
        <f aca="true" t="shared" si="1" ref="C20:I20">AVERAGEA(C17:C19)</f>
        <v>7.953333333333333</v>
      </c>
      <c r="D20" s="52">
        <f t="shared" si="1"/>
        <v>176.66666666666666</v>
      </c>
      <c r="E20" s="17">
        <f t="shared" si="1"/>
        <v>517.7833333333333</v>
      </c>
      <c r="F20" s="17" t="e">
        <f t="shared" si="1"/>
        <v>#DIV/0!</v>
      </c>
      <c r="G20" s="53">
        <f t="shared" si="1"/>
        <v>0.3197333333333333</v>
      </c>
      <c r="H20" s="52">
        <f t="shared" si="1"/>
        <v>59.5</v>
      </c>
      <c r="I20" s="380">
        <f t="shared" si="1"/>
        <v>4.933333333333333</v>
      </c>
      <c r="J20" s="82">
        <f>AVERAGEA(J17:J19)</f>
        <v>1.2166666666666666</v>
      </c>
      <c r="K20" s="45">
        <f>SUM(K17:K19)</f>
        <v>0</v>
      </c>
    </row>
    <row r="21" spans="1:11" ht="16.5" thickBot="1" thickTop="1">
      <c r="A21" s="29"/>
      <c r="B21" s="251" t="s">
        <v>8</v>
      </c>
      <c r="C21" s="252">
        <f aca="true" t="shared" si="2" ref="C21:I21">AVERAGEA(C13:C15,C17:C19)</f>
        <v>7.996111111111111</v>
      </c>
      <c r="D21" s="72">
        <f t="shared" si="2"/>
        <v>188.18333333333337</v>
      </c>
      <c r="E21" s="252">
        <f>AVERAGEA(E13:E15,E17:E19)</f>
        <v>508.53055555555557</v>
      </c>
      <c r="F21" s="252">
        <f t="shared" si="2"/>
        <v>31.95</v>
      </c>
      <c r="G21" s="83">
        <f t="shared" si="2"/>
        <v>0.31608888888888886</v>
      </c>
      <c r="H21" s="72">
        <f t="shared" si="2"/>
        <v>71.13888888888889</v>
      </c>
      <c r="I21" s="84">
        <f t="shared" si="2"/>
        <v>5.533333333333334</v>
      </c>
      <c r="J21" s="85">
        <f>AVERAGEA(J13:J15,J17:J19)</f>
        <v>1.2333333333333334</v>
      </c>
      <c r="K21" s="46">
        <f>SUM(K16,K20)</f>
        <v>0</v>
      </c>
    </row>
    <row r="22" spans="1:11" ht="15.75" thickTop="1">
      <c r="A22" s="29"/>
      <c r="B22" s="247" t="s">
        <v>55</v>
      </c>
      <c r="C22" s="246">
        <f>'vBu - 1999'!C35</f>
        <v>8</v>
      </c>
      <c r="D22" s="20">
        <v>235</v>
      </c>
      <c r="E22" s="246">
        <f>'vBu - 1999'!F35</f>
        <v>513.75</v>
      </c>
      <c r="F22" s="246"/>
      <c r="G22" s="11">
        <f>'vBu - 1999'!E35</f>
        <v>0.281</v>
      </c>
      <c r="H22" s="20">
        <f>'vBu - 1999'!D35</f>
        <v>57.5</v>
      </c>
      <c r="I22" s="79">
        <v>17.3</v>
      </c>
      <c r="J22" s="78">
        <f>'vBu - 1999'!G35</f>
        <v>2</v>
      </c>
      <c r="K22" s="43"/>
    </row>
    <row r="23" spans="1:11" ht="15">
      <c r="A23" s="29"/>
      <c r="B23" s="245" t="s">
        <v>56</v>
      </c>
      <c r="C23" s="246">
        <f>'vBu - 1999'!H35</f>
        <v>8.02</v>
      </c>
      <c r="D23" s="20">
        <v>182.3</v>
      </c>
      <c r="E23" s="246">
        <f>'vBu - 1999'!K35</f>
        <v>487.8</v>
      </c>
      <c r="F23" s="246"/>
      <c r="G23" s="11">
        <f>'vBu - 1999'!J35</f>
        <v>0.16679999999999998</v>
      </c>
      <c r="H23" s="20">
        <f>'vBu - 1999'!I35</f>
        <v>64</v>
      </c>
      <c r="I23" s="79">
        <v>7.7</v>
      </c>
      <c r="J23" s="78">
        <f>'vBu - 1999'!L35</f>
        <v>1.2</v>
      </c>
      <c r="K23" s="43"/>
    </row>
    <row r="24" spans="1:11" ht="15">
      <c r="A24" s="29"/>
      <c r="B24" s="247" t="s">
        <v>57</v>
      </c>
      <c r="C24" s="246">
        <f>'vBu - 1999'!M35</f>
        <v>8.025</v>
      </c>
      <c r="D24" s="20"/>
      <c r="E24" s="246">
        <f>'vBu - 1999'!P35</f>
        <v>520.75</v>
      </c>
      <c r="F24" s="246"/>
      <c r="G24" s="11">
        <f>'vBu - 1999'!O35</f>
        <v>0.33999999999999997</v>
      </c>
      <c r="H24" s="20">
        <f>'vBu - 1999'!N35</f>
        <v>72.5</v>
      </c>
      <c r="I24" s="79"/>
      <c r="J24" s="78">
        <f>'vBu - 1999'!Q35</f>
        <v>1.25</v>
      </c>
      <c r="K24" s="43"/>
    </row>
    <row r="25" spans="1:11" ht="15">
      <c r="A25" s="29"/>
      <c r="B25" s="248" t="s">
        <v>9</v>
      </c>
      <c r="C25" s="249">
        <f aca="true" t="shared" si="3" ref="C25:I25">AVERAGEA(C22:C24)</f>
        <v>8.015</v>
      </c>
      <c r="D25" s="33">
        <f t="shared" si="3"/>
        <v>208.65</v>
      </c>
      <c r="E25" s="249">
        <f t="shared" si="3"/>
        <v>507.43333333333334</v>
      </c>
      <c r="F25" s="249" t="e">
        <f t="shared" si="3"/>
        <v>#DIV/0!</v>
      </c>
      <c r="G25" s="10">
        <f t="shared" si="3"/>
        <v>0.2626</v>
      </c>
      <c r="H25" s="33">
        <f t="shared" si="3"/>
        <v>64.66666666666667</v>
      </c>
      <c r="I25" s="80">
        <f t="shared" si="3"/>
        <v>12.5</v>
      </c>
      <c r="J25" s="81">
        <f>AVERAGEA(J22:J24)</f>
        <v>1.4833333333333334</v>
      </c>
      <c r="K25" s="44">
        <f>SUM(K22:K24)</f>
        <v>0</v>
      </c>
    </row>
    <row r="26" spans="1:11" ht="15">
      <c r="A26" s="29"/>
      <c r="B26" s="247" t="s">
        <v>58</v>
      </c>
      <c r="C26" s="246">
        <f>'vBu - 1999'!R35</f>
        <v>8.05</v>
      </c>
      <c r="D26" s="20">
        <v>221</v>
      </c>
      <c r="E26" s="246">
        <f>'vBu - 1999'!U35</f>
        <v>507.5</v>
      </c>
      <c r="F26" s="246"/>
      <c r="G26" s="11">
        <f>'vBu - 1999'!T35</f>
        <v>0.43000000000000005</v>
      </c>
      <c r="H26" s="20">
        <f>'vBu - 1999'!S35</f>
        <v>87.5</v>
      </c>
      <c r="I26" s="79">
        <v>3.4</v>
      </c>
      <c r="J26" s="78">
        <f>'vBu - 1999'!V35</f>
        <v>1</v>
      </c>
      <c r="K26" s="43"/>
    </row>
    <row r="27" spans="1:11" ht="15">
      <c r="A27" s="29"/>
      <c r="B27" s="245" t="s">
        <v>59</v>
      </c>
      <c r="C27" s="246">
        <f>'vBu - 1999'!W35</f>
        <v>8.1</v>
      </c>
      <c r="D27" s="20"/>
      <c r="E27" s="246">
        <f>'vBu - 1999'!Z35</f>
        <v>491</v>
      </c>
      <c r="F27" s="246"/>
      <c r="G27" s="11">
        <f>'vBu - 1999'!Y35</f>
        <v>0.27280000000000004</v>
      </c>
      <c r="H27" s="20">
        <f>'vBu - 1999'!X35</f>
        <v>86</v>
      </c>
      <c r="I27" s="79"/>
      <c r="J27" s="78">
        <f>'vBu - 1999'!AA35</f>
        <v>1</v>
      </c>
      <c r="K27" s="43"/>
    </row>
    <row r="28" spans="1:11" ht="15">
      <c r="A28" s="29"/>
      <c r="B28" s="245" t="s">
        <v>60</v>
      </c>
      <c r="C28" s="246">
        <f>'vBu - 1999'!AB35</f>
        <v>8</v>
      </c>
      <c r="D28" s="20"/>
      <c r="E28" s="246"/>
      <c r="F28" s="246"/>
      <c r="G28" s="11">
        <f>'vBu - 1999'!AD35</f>
        <v>0.16874999999999998</v>
      </c>
      <c r="H28" s="20">
        <f>'vBu - 1999'!AC35</f>
        <v>85</v>
      </c>
      <c r="I28" s="79"/>
      <c r="J28" s="78">
        <f>'vBu - 1999'!AF35</f>
        <v>1</v>
      </c>
      <c r="K28" s="43"/>
    </row>
    <row r="29" spans="1:11" ht="15.75" thickBot="1">
      <c r="A29" s="29"/>
      <c r="B29" s="250" t="s">
        <v>10</v>
      </c>
      <c r="C29" s="17">
        <f aca="true" t="shared" si="4" ref="C29:I29">AVERAGEA(C26:C28)</f>
        <v>8.049999999999999</v>
      </c>
      <c r="D29" s="52">
        <f t="shared" si="4"/>
        <v>221</v>
      </c>
      <c r="E29" s="17">
        <f t="shared" si="4"/>
        <v>499.25</v>
      </c>
      <c r="F29" s="17" t="e">
        <f t="shared" si="4"/>
        <v>#DIV/0!</v>
      </c>
      <c r="G29" s="53">
        <f t="shared" si="4"/>
        <v>0.2905166666666667</v>
      </c>
      <c r="H29" s="17">
        <f t="shared" si="4"/>
        <v>86.16666666666667</v>
      </c>
      <c r="I29" s="380">
        <f t="shared" si="4"/>
        <v>3.4</v>
      </c>
      <c r="J29" s="82">
        <f>AVERAGEA(J26:J28)</f>
        <v>1</v>
      </c>
      <c r="K29" s="45">
        <f>SUM(K26:K28)</f>
        <v>0</v>
      </c>
    </row>
    <row r="30" spans="1:13" ht="16.5" thickBot="1" thickTop="1">
      <c r="A30" s="29"/>
      <c r="B30" s="253" t="s">
        <v>11</v>
      </c>
      <c r="C30" s="86">
        <f aca="true" t="shared" si="5" ref="C30:I30">AVERAGEA(C22:C24,C26:C28)</f>
        <v>8.0325</v>
      </c>
      <c r="D30" s="87">
        <f t="shared" si="5"/>
        <v>212.76666666666665</v>
      </c>
      <c r="E30" s="86">
        <f>AVERAGEA(E22:E24,E26:E28)</f>
        <v>504.16</v>
      </c>
      <c r="F30" s="86" t="e">
        <f t="shared" si="5"/>
        <v>#DIV/0!</v>
      </c>
      <c r="G30" s="88">
        <f t="shared" si="5"/>
        <v>0.27655833333333335</v>
      </c>
      <c r="H30" s="86">
        <f t="shared" si="5"/>
        <v>75.41666666666667</v>
      </c>
      <c r="I30" s="89">
        <f t="shared" si="5"/>
        <v>9.466666666666667</v>
      </c>
      <c r="J30" s="91">
        <f>AVERAGEA(J22:J24,J26:J28)</f>
        <v>1.2416666666666667</v>
      </c>
      <c r="K30" s="43">
        <f>SUM(K25,K29)</f>
        <v>0</v>
      </c>
      <c r="M30" s="34"/>
    </row>
    <row r="31" spans="1:13" ht="16.5" thickBot="1" thickTop="1">
      <c r="A31" s="29"/>
      <c r="B31" s="254" t="s">
        <v>0</v>
      </c>
      <c r="C31" s="284"/>
      <c r="D31" s="256"/>
      <c r="E31" s="257"/>
      <c r="F31" s="258"/>
      <c r="G31" s="259">
        <v>0.01</v>
      </c>
      <c r="H31" s="260">
        <v>20</v>
      </c>
      <c r="I31" s="262"/>
      <c r="J31" s="264"/>
      <c r="K31" s="92"/>
      <c r="M31" s="34"/>
    </row>
    <row r="32" spans="1:11" ht="16.5" thickBot="1" thickTop="1">
      <c r="A32" s="29"/>
      <c r="B32" s="216" t="s">
        <v>19</v>
      </c>
      <c r="C32" s="285">
        <f aca="true" t="shared" si="6" ref="C32:J32">AVERAGEA(C13:C15,C17:C19,C22:C24,C26:C28)</f>
        <v>8.014305555555556</v>
      </c>
      <c r="D32" s="99">
        <f t="shared" si="6"/>
        <v>196.3777777777778</v>
      </c>
      <c r="E32" s="265">
        <f>AVERAGEA(E13:E15,E17:E19,E22:E24,E26:E28)</f>
        <v>506.5439393939394</v>
      </c>
      <c r="F32" s="265">
        <f t="shared" si="6"/>
        <v>31.95</v>
      </c>
      <c r="G32" s="100">
        <f t="shared" si="6"/>
        <v>0.2963236111111111</v>
      </c>
      <c r="H32" s="99">
        <f t="shared" si="6"/>
        <v>73.27777777777777</v>
      </c>
      <c r="I32" s="101">
        <f t="shared" si="6"/>
        <v>6.844444444444445</v>
      </c>
      <c r="J32" s="103">
        <f t="shared" si="6"/>
        <v>1.2375</v>
      </c>
      <c r="K32" s="35"/>
    </row>
    <row r="33" spans="1:11" ht="15">
      <c r="A33" s="29"/>
      <c r="B33" s="218" t="s">
        <v>20</v>
      </c>
      <c r="C33" s="3">
        <f>MINA(C13:C15,C17:C19,C22:C24,C26:C28)</f>
        <v>7.859999999999999</v>
      </c>
      <c r="D33" s="57">
        <f aca="true" t="shared" si="7" ref="D33:J33">MINA(D13:D15,D17:D19,D22:D24,D26:D28)</f>
        <v>158.4</v>
      </c>
      <c r="E33" s="57">
        <f t="shared" si="7"/>
        <v>474</v>
      </c>
      <c r="F33" s="266">
        <f t="shared" si="7"/>
        <v>31.95</v>
      </c>
      <c r="G33" s="95">
        <f t="shared" si="7"/>
        <v>0.16679999999999998</v>
      </c>
      <c r="H33" s="57">
        <f t="shared" si="7"/>
        <v>48</v>
      </c>
      <c r="I33" s="56">
        <f t="shared" si="7"/>
        <v>3.4</v>
      </c>
      <c r="J33" s="93">
        <f t="shared" si="7"/>
        <v>1</v>
      </c>
      <c r="K33" s="1"/>
    </row>
    <row r="34" spans="1:11" ht="15.75" thickBot="1">
      <c r="A34" s="102"/>
      <c r="B34" s="267" t="s">
        <v>21</v>
      </c>
      <c r="C34" s="286">
        <f>MAXA(C13:C15,C17:C19,C22:C24,C26:C28)</f>
        <v>8.1</v>
      </c>
      <c r="D34" s="96">
        <f aca="true" t="shared" si="8" ref="D34:J34">MAXA(D13:D15,D17:D19,D22:D24,D26:D28)</f>
        <v>250.6</v>
      </c>
      <c r="E34" s="96">
        <f t="shared" si="8"/>
        <v>525.3333333333334</v>
      </c>
      <c r="F34" s="268">
        <f t="shared" si="8"/>
        <v>31.95</v>
      </c>
      <c r="G34" s="97">
        <f t="shared" si="8"/>
        <v>0.5453333333333333</v>
      </c>
      <c r="H34" s="96">
        <f t="shared" si="8"/>
        <v>110</v>
      </c>
      <c r="I34" s="98">
        <f t="shared" si="8"/>
        <v>17.3</v>
      </c>
      <c r="J34" s="94">
        <f t="shared" si="8"/>
        <v>2</v>
      </c>
      <c r="K34" s="9"/>
    </row>
    <row r="35" spans="2:11" ht="15">
      <c r="B35" s="269"/>
      <c r="C35" s="3"/>
      <c r="D35" s="12"/>
      <c r="E35" s="12"/>
      <c r="F35" s="179"/>
      <c r="G35" s="15"/>
      <c r="H35" s="12"/>
      <c r="I35" s="8"/>
      <c r="J35" s="19"/>
      <c r="K35" s="14"/>
    </row>
    <row r="36" spans="2:11" ht="15">
      <c r="B36" s="269"/>
      <c r="C36" s="3"/>
      <c r="D36" s="12"/>
      <c r="E36" s="12"/>
      <c r="F36" s="179"/>
      <c r="G36" s="15"/>
      <c r="H36" s="12"/>
      <c r="I36" s="8"/>
      <c r="J36" s="19"/>
      <c r="K36" s="14"/>
    </row>
    <row r="37" spans="2:11" ht="15">
      <c r="B37" s="168"/>
      <c r="D37" s="36"/>
      <c r="E37" s="36"/>
      <c r="G37" s="50"/>
      <c r="H37" s="37"/>
      <c r="J37" s="38"/>
      <c r="K37" s="36"/>
    </row>
    <row r="38" spans="4:11" ht="13.5">
      <c r="D38" s="36"/>
      <c r="E38" s="36"/>
      <c r="G38" s="50"/>
      <c r="H38" s="37"/>
      <c r="J38" s="38"/>
      <c r="K38" s="36"/>
    </row>
    <row r="39" spans="4:11" ht="13.5">
      <c r="D39" s="36"/>
      <c r="E39" s="36"/>
      <c r="G39" s="50"/>
      <c r="H39" s="37"/>
      <c r="J39" s="38"/>
      <c r="K39" s="36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scale="85" r:id="rId1"/>
  <headerFooter alignWithMargins="0">
    <oddFooter>&amp;C&amp;"Times New Roman CE,obyčejné\&amp;[5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8"/>
  <dimension ref="A1:AG63"/>
  <sheetViews>
    <sheetView workbookViewId="0" topLeftCell="U27">
      <selection activeCell="A38" sqref="A1:AF38"/>
    </sheetView>
  </sheetViews>
  <sheetFormatPr defaultColWidth="9.77734375" defaultRowHeight="15.75"/>
  <cols>
    <col min="1" max="1" width="2.6640625" style="172" customWidth="1"/>
    <col min="2" max="2" width="14.10546875" style="168" customWidth="1"/>
    <col min="3" max="3" width="6.4453125" style="241" customWidth="1"/>
    <col min="4" max="4" width="6.4453125" style="168" customWidth="1"/>
    <col min="5" max="5" width="6.4453125" style="294" customWidth="1"/>
    <col min="6" max="6" width="6.4453125" style="242" customWidth="1"/>
    <col min="7" max="7" width="6.4453125" style="294" customWidth="1"/>
    <col min="8" max="8" width="6.4453125" style="242" customWidth="1"/>
    <col min="9" max="9" width="6.4453125" style="168" customWidth="1"/>
    <col min="10" max="10" width="6.4453125" style="294" customWidth="1"/>
    <col min="11" max="13" width="6.4453125" style="242" customWidth="1"/>
    <col min="14" max="14" width="6.4453125" style="168" customWidth="1"/>
    <col min="15" max="15" width="6.4453125" style="294" customWidth="1"/>
    <col min="16" max="18" width="6.4453125" style="242" customWidth="1"/>
    <col min="19" max="19" width="6.4453125" style="2" customWidth="1"/>
    <col min="20" max="20" width="6.4453125" style="294" customWidth="1"/>
    <col min="21" max="22" width="6.4453125" style="242" customWidth="1"/>
    <col min="23" max="23" width="6.4453125" style="241" customWidth="1"/>
    <col min="24" max="24" width="6.4453125" style="168" customWidth="1"/>
    <col min="25" max="25" width="6.4453125" style="294" customWidth="1"/>
    <col min="26" max="27" width="6.4453125" style="242" customWidth="1"/>
    <col min="28" max="28" width="6.4453125" style="241" customWidth="1"/>
    <col min="29" max="29" width="6.4453125" style="168" customWidth="1"/>
    <col min="30" max="30" width="6.4453125" style="294" customWidth="1"/>
    <col min="31" max="31" width="6.4453125" style="378" customWidth="1"/>
    <col min="32" max="32" width="6.4453125" style="173" customWidth="1"/>
    <col min="33" max="16384" width="5.77734375" style="168" customWidth="1"/>
  </cols>
  <sheetData>
    <row r="1" spans="1:32" ht="15">
      <c r="A1" s="162"/>
      <c r="B1" s="163"/>
      <c r="C1" s="287"/>
      <c r="D1" s="288"/>
      <c r="E1" s="289"/>
      <c r="F1" s="290"/>
      <c r="G1" s="289"/>
      <c r="H1" s="290"/>
      <c r="I1" s="288"/>
      <c r="J1" s="289"/>
      <c r="K1" s="290"/>
      <c r="L1" s="290"/>
      <c r="M1" s="290"/>
      <c r="N1" s="288"/>
      <c r="O1" s="289"/>
      <c r="P1" s="290"/>
      <c r="Q1" s="290"/>
      <c r="R1" s="290"/>
      <c r="S1" s="291"/>
      <c r="T1" s="289"/>
      <c r="U1" s="290"/>
      <c r="V1" s="290"/>
      <c r="W1" s="287"/>
      <c r="X1" s="288"/>
      <c r="Y1" s="289"/>
      <c r="Z1" s="290"/>
      <c r="AA1" s="290"/>
      <c r="AB1" s="287"/>
      <c r="AC1" s="288"/>
      <c r="AD1" s="289"/>
      <c r="AE1" s="292"/>
      <c r="AF1" s="293"/>
    </row>
    <row r="2" spans="1:32" ht="15">
      <c r="A2" s="169"/>
      <c r="B2" s="170" t="s">
        <v>28</v>
      </c>
      <c r="C2" s="171"/>
      <c r="X2" s="174"/>
      <c r="AA2" s="173"/>
      <c r="AE2" s="295"/>
      <c r="AF2" s="296"/>
    </row>
    <row r="3" spans="1:32" ht="15">
      <c r="A3" s="169"/>
      <c r="B3" s="170" t="s">
        <v>18</v>
      </c>
      <c r="C3" s="175"/>
      <c r="X3" s="297"/>
      <c r="AE3" s="295"/>
      <c r="AF3" s="296"/>
    </row>
    <row r="4" spans="1:32" ht="17.25">
      <c r="A4" s="169"/>
      <c r="B4" s="174"/>
      <c r="C4" s="176"/>
      <c r="X4" s="298"/>
      <c r="AE4" s="295"/>
      <c r="AF4" s="296"/>
    </row>
    <row r="5" spans="1:32" ht="17.25">
      <c r="A5" s="169"/>
      <c r="B5" s="178" t="s">
        <v>23</v>
      </c>
      <c r="C5" s="179"/>
      <c r="X5" s="297"/>
      <c r="AE5" s="295"/>
      <c r="AF5" s="296"/>
    </row>
    <row r="6" spans="1:32" ht="17.25">
      <c r="A6" s="169"/>
      <c r="B6" s="180"/>
      <c r="C6" s="179"/>
      <c r="X6" s="297"/>
      <c r="AE6" s="295"/>
      <c r="AF6" s="296"/>
    </row>
    <row r="7" spans="1:32" ht="18">
      <c r="A7" s="169"/>
      <c r="B7" s="60" t="s">
        <v>61</v>
      </c>
      <c r="C7" s="175"/>
      <c r="AE7" s="295"/>
      <c r="AF7" s="296"/>
    </row>
    <row r="8" spans="1:32" ht="30">
      <c r="A8" s="169"/>
      <c r="B8" s="172"/>
      <c r="C8" s="19"/>
      <c r="D8" s="299"/>
      <c r="E8" s="300"/>
      <c r="F8" s="301"/>
      <c r="G8" s="300"/>
      <c r="H8" s="301"/>
      <c r="I8" s="299"/>
      <c r="J8" s="300"/>
      <c r="K8" s="301"/>
      <c r="L8" s="301"/>
      <c r="M8" s="301"/>
      <c r="N8" s="299"/>
      <c r="O8" s="300"/>
      <c r="P8" s="301"/>
      <c r="T8" s="300"/>
      <c r="U8" s="301"/>
      <c r="Y8" s="300"/>
      <c r="Z8" s="301"/>
      <c r="AD8" s="300"/>
      <c r="AE8" s="302"/>
      <c r="AF8" s="296"/>
    </row>
    <row r="9" spans="1:32" ht="15">
      <c r="A9" s="169"/>
      <c r="B9" s="174" t="s">
        <v>32</v>
      </c>
      <c r="C9" s="19"/>
      <c r="X9" s="303"/>
      <c r="AE9" s="304" t="s">
        <v>64</v>
      </c>
      <c r="AF9" s="305"/>
    </row>
    <row r="10" spans="1:33" s="195" customFormat="1" ht="15">
      <c r="A10" s="169"/>
      <c r="B10" s="186" t="s">
        <v>27</v>
      </c>
      <c r="C10" s="187" t="s">
        <v>34</v>
      </c>
      <c r="D10" s="187"/>
      <c r="E10" s="306"/>
      <c r="F10" s="307"/>
      <c r="G10" s="308"/>
      <c r="H10" s="189" t="s">
        <v>35</v>
      </c>
      <c r="I10" s="189"/>
      <c r="J10" s="306"/>
      <c r="K10" s="307"/>
      <c r="L10" s="309"/>
      <c r="M10" s="191" t="s">
        <v>36</v>
      </c>
      <c r="N10" s="191"/>
      <c r="O10" s="306"/>
      <c r="P10" s="307"/>
      <c r="Q10" s="309"/>
      <c r="R10" s="189" t="s">
        <v>37</v>
      </c>
      <c r="S10" s="189"/>
      <c r="T10" s="306"/>
      <c r="U10" s="307"/>
      <c r="V10" s="310"/>
      <c r="W10" s="311"/>
      <c r="X10" s="312" t="s">
        <v>65</v>
      </c>
      <c r="Y10" s="306"/>
      <c r="Z10" s="313"/>
      <c r="AA10" s="314"/>
      <c r="AB10" s="191" t="s">
        <v>39</v>
      </c>
      <c r="AC10" s="191"/>
      <c r="AD10" s="306"/>
      <c r="AE10" s="315"/>
      <c r="AF10" s="316"/>
      <c r="AG10" s="168"/>
    </row>
    <row r="11" spans="1:33" s="201" customFormat="1" ht="18">
      <c r="A11" s="196"/>
      <c r="B11" s="197" t="s">
        <v>22</v>
      </c>
      <c r="C11" s="317" t="s">
        <v>2</v>
      </c>
      <c r="D11" s="199" t="s">
        <v>14</v>
      </c>
      <c r="E11" s="198" t="s">
        <v>12</v>
      </c>
      <c r="F11" s="318" t="s">
        <v>66</v>
      </c>
      <c r="G11" s="318" t="s">
        <v>67</v>
      </c>
      <c r="H11" s="318" t="s">
        <v>68</v>
      </c>
      <c r="I11" s="199" t="s">
        <v>14</v>
      </c>
      <c r="J11" s="198" t="s">
        <v>12</v>
      </c>
      <c r="K11" s="318" t="s">
        <v>66</v>
      </c>
      <c r="L11" s="318" t="s">
        <v>67</v>
      </c>
      <c r="M11" s="318" t="s">
        <v>68</v>
      </c>
      <c r="N11" s="199" t="s">
        <v>14</v>
      </c>
      <c r="O11" s="198" t="s">
        <v>12</v>
      </c>
      <c r="P11" s="318" t="s">
        <v>66</v>
      </c>
      <c r="Q11" s="318" t="s">
        <v>67</v>
      </c>
      <c r="R11" s="318" t="s">
        <v>2</v>
      </c>
      <c r="S11" s="199" t="s">
        <v>14</v>
      </c>
      <c r="T11" s="198" t="s">
        <v>12</v>
      </c>
      <c r="U11" s="318" t="s">
        <v>66</v>
      </c>
      <c r="V11" s="318" t="s">
        <v>67</v>
      </c>
      <c r="W11" s="317" t="s">
        <v>68</v>
      </c>
      <c r="X11" s="199" t="s">
        <v>14</v>
      </c>
      <c r="Y11" s="198" t="s">
        <v>12</v>
      </c>
      <c r="Z11" s="318" t="s">
        <v>66</v>
      </c>
      <c r="AA11" s="318" t="s">
        <v>67</v>
      </c>
      <c r="AB11" s="317" t="s">
        <v>68</v>
      </c>
      <c r="AC11" s="199" t="s">
        <v>14</v>
      </c>
      <c r="AD11" s="198" t="s">
        <v>12</v>
      </c>
      <c r="AE11" s="319" t="s">
        <v>66</v>
      </c>
      <c r="AF11" s="320" t="s">
        <v>67</v>
      </c>
      <c r="AG11" s="2"/>
    </row>
    <row r="12" spans="1:33" s="204" customFormat="1" ht="15">
      <c r="A12" s="196"/>
      <c r="B12" s="202" t="s">
        <v>40</v>
      </c>
      <c r="C12" s="321"/>
      <c r="D12" s="70" t="s">
        <v>25</v>
      </c>
      <c r="E12" s="69" t="s">
        <v>24</v>
      </c>
      <c r="F12" s="69" t="s">
        <v>24</v>
      </c>
      <c r="G12" s="69" t="s">
        <v>24</v>
      </c>
      <c r="H12" s="322"/>
      <c r="I12" s="70" t="s">
        <v>25</v>
      </c>
      <c r="J12" s="69" t="s">
        <v>24</v>
      </c>
      <c r="K12" s="69" t="s">
        <v>24</v>
      </c>
      <c r="L12" s="69" t="s">
        <v>24</v>
      </c>
      <c r="M12" s="322"/>
      <c r="N12" s="70" t="s">
        <v>25</v>
      </c>
      <c r="O12" s="69" t="s">
        <v>24</v>
      </c>
      <c r="P12" s="69" t="s">
        <v>24</v>
      </c>
      <c r="Q12" s="69" t="s">
        <v>24</v>
      </c>
      <c r="R12" s="322"/>
      <c r="S12" s="70" t="s">
        <v>25</v>
      </c>
      <c r="T12" s="69" t="s">
        <v>24</v>
      </c>
      <c r="U12" s="69" t="s">
        <v>24</v>
      </c>
      <c r="V12" s="69" t="s">
        <v>24</v>
      </c>
      <c r="W12" s="321"/>
      <c r="X12" s="70" t="s">
        <v>25</v>
      </c>
      <c r="Y12" s="69" t="s">
        <v>24</v>
      </c>
      <c r="Z12" s="69" t="s">
        <v>24</v>
      </c>
      <c r="AA12" s="69" t="s">
        <v>24</v>
      </c>
      <c r="AB12" s="321"/>
      <c r="AC12" s="70" t="s">
        <v>25</v>
      </c>
      <c r="AD12" s="69" t="s">
        <v>24</v>
      </c>
      <c r="AE12" s="69" t="s">
        <v>24</v>
      </c>
      <c r="AF12" s="71" t="s">
        <v>24</v>
      </c>
      <c r="AG12" s="3"/>
    </row>
    <row r="13" spans="1:33" s="201" customFormat="1" ht="15">
      <c r="A13" s="196"/>
      <c r="B13" s="51"/>
      <c r="C13" s="323">
        <v>8</v>
      </c>
      <c r="D13" s="16">
        <v>80</v>
      </c>
      <c r="E13" s="61">
        <v>0.158</v>
      </c>
      <c r="F13" s="246">
        <v>451</v>
      </c>
      <c r="G13" s="246">
        <v>1</v>
      </c>
      <c r="H13" s="324">
        <v>7.9</v>
      </c>
      <c r="I13" s="16">
        <v>60</v>
      </c>
      <c r="J13" s="61">
        <v>0.17</v>
      </c>
      <c r="K13" s="246"/>
      <c r="L13" s="325">
        <v>1</v>
      </c>
      <c r="M13" s="326">
        <v>8</v>
      </c>
      <c r="N13" s="16">
        <v>70</v>
      </c>
      <c r="O13" s="61">
        <v>0.138</v>
      </c>
      <c r="P13" s="246"/>
      <c r="Q13" s="246">
        <v>1</v>
      </c>
      <c r="R13" s="324">
        <v>8.1</v>
      </c>
      <c r="S13" s="16">
        <v>60</v>
      </c>
      <c r="T13" s="61">
        <v>0.344</v>
      </c>
      <c r="U13" s="246">
        <v>522</v>
      </c>
      <c r="V13" s="246">
        <v>6</v>
      </c>
      <c r="W13" s="327">
        <v>8</v>
      </c>
      <c r="X13" s="16">
        <v>120</v>
      </c>
      <c r="Y13" s="61">
        <v>0.266</v>
      </c>
      <c r="Z13" s="246"/>
      <c r="AA13" s="246">
        <v>2</v>
      </c>
      <c r="AB13" s="327">
        <v>8</v>
      </c>
      <c r="AC13" s="16">
        <v>110</v>
      </c>
      <c r="AD13" s="61">
        <v>0.419</v>
      </c>
      <c r="AE13" s="6"/>
      <c r="AF13" s="149">
        <v>1</v>
      </c>
      <c r="AG13" s="2"/>
    </row>
    <row r="14" spans="1:33" s="201" customFormat="1" ht="15">
      <c r="A14" s="196"/>
      <c r="B14" s="51"/>
      <c r="C14" s="323"/>
      <c r="D14" s="16">
        <v>100</v>
      </c>
      <c r="E14" s="61">
        <v>0.246</v>
      </c>
      <c r="F14" s="246"/>
      <c r="G14" s="246"/>
      <c r="H14" s="246"/>
      <c r="I14" s="16">
        <v>90</v>
      </c>
      <c r="J14" s="61">
        <v>0.11</v>
      </c>
      <c r="K14" s="246"/>
      <c r="L14" s="325"/>
      <c r="M14" s="326"/>
      <c r="N14" s="16">
        <v>70</v>
      </c>
      <c r="O14" s="61">
        <v>0.272</v>
      </c>
      <c r="P14" s="246"/>
      <c r="Q14" s="246"/>
      <c r="R14" s="324"/>
      <c r="S14" s="16">
        <v>70</v>
      </c>
      <c r="T14" s="61">
        <v>0.366</v>
      </c>
      <c r="U14" s="246"/>
      <c r="V14" s="246"/>
      <c r="W14" s="327"/>
      <c r="X14" s="16">
        <v>80</v>
      </c>
      <c r="Y14" s="61">
        <v>0.119</v>
      </c>
      <c r="Z14" s="246"/>
      <c r="AA14" s="246"/>
      <c r="AB14" s="327"/>
      <c r="AC14" s="16">
        <v>110</v>
      </c>
      <c r="AD14" s="61">
        <v>0.406</v>
      </c>
      <c r="AE14" s="6"/>
      <c r="AF14" s="149"/>
      <c r="AG14" s="2"/>
    </row>
    <row r="15" spans="1:33" s="201" customFormat="1" ht="15">
      <c r="A15" s="196"/>
      <c r="B15" s="51"/>
      <c r="C15" s="323"/>
      <c r="D15" s="16">
        <v>70</v>
      </c>
      <c r="E15" s="61">
        <v>0.104</v>
      </c>
      <c r="F15" s="246"/>
      <c r="G15" s="246"/>
      <c r="H15" s="324"/>
      <c r="I15" s="16">
        <v>80</v>
      </c>
      <c r="J15" s="61">
        <v>0.168</v>
      </c>
      <c r="K15" s="246"/>
      <c r="L15" s="246"/>
      <c r="M15" s="324"/>
      <c r="N15" s="16">
        <v>60</v>
      </c>
      <c r="O15" s="61">
        <v>0.397</v>
      </c>
      <c r="P15" s="246"/>
      <c r="Q15" s="246"/>
      <c r="R15" s="324"/>
      <c r="S15" s="16">
        <v>50</v>
      </c>
      <c r="T15" s="61">
        <v>0.216</v>
      </c>
      <c r="U15" s="246"/>
      <c r="V15" s="246"/>
      <c r="W15" s="327"/>
      <c r="X15" s="16">
        <v>80</v>
      </c>
      <c r="Y15" s="61">
        <v>0.126</v>
      </c>
      <c r="Z15" s="246"/>
      <c r="AA15" s="246"/>
      <c r="AB15" s="327"/>
      <c r="AC15" s="16">
        <v>50</v>
      </c>
      <c r="AD15" s="61">
        <v>0.141</v>
      </c>
      <c r="AE15" s="6"/>
      <c r="AF15" s="149"/>
      <c r="AG15" s="2"/>
    </row>
    <row r="16" spans="1:33" s="201" customFormat="1" ht="15">
      <c r="A16" s="196"/>
      <c r="B16" s="51"/>
      <c r="C16" s="323"/>
      <c r="D16" s="16">
        <v>90</v>
      </c>
      <c r="E16" s="61">
        <v>0.104</v>
      </c>
      <c r="F16" s="246"/>
      <c r="G16" s="246"/>
      <c r="H16" s="324"/>
      <c r="I16" s="16">
        <v>70</v>
      </c>
      <c r="J16" s="61">
        <v>0.086</v>
      </c>
      <c r="K16" s="246"/>
      <c r="L16" s="246"/>
      <c r="M16" s="324"/>
      <c r="N16" s="16">
        <v>80</v>
      </c>
      <c r="O16" s="61">
        <v>0.825</v>
      </c>
      <c r="P16" s="246"/>
      <c r="Q16" s="246"/>
      <c r="R16" s="324"/>
      <c r="S16" s="16">
        <v>60</v>
      </c>
      <c r="T16" s="61">
        <v>0.333</v>
      </c>
      <c r="U16" s="246"/>
      <c r="V16" s="246"/>
      <c r="W16" s="327"/>
      <c r="X16" s="16">
        <v>80</v>
      </c>
      <c r="Y16" s="61">
        <v>0.211</v>
      </c>
      <c r="Z16" s="246"/>
      <c r="AA16" s="246"/>
      <c r="AB16" s="327"/>
      <c r="AC16" s="16">
        <v>60</v>
      </c>
      <c r="AD16" s="61">
        <v>0.335</v>
      </c>
      <c r="AE16" s="6"/>
      <c r="AF16" s="149"/>
      <c r="AG16" s="2"/>
    </row>
    <row r="17" spans="1:33" s="201" customFormat="1" ht="15.75" thickBot="1">
      <c r="A17" s="196"/>
      <c r="B17" s="51"/>
      <c r="C17" s="323"/>
      <c r="D17" s="16"/>
      <c r="E17" s="61"/>
      <c r="F17" s="246"/>
      <c r="G17" s="246"/>
      <c r="H17" s="324"/>
      <c r="I17" s="16">
        <v>70</v>
      </c>
      <c r="J17" s="61">
        <v>0.301</v>
      </c>
      <c r="K17" s="246"/>
      <c r="L17" s="246"/>
      <c r="M17" s="324"/>
      <c r="N17" s="16"/>
      <c r="O17" s="61"/>
      <c r="P17" s="246"/>
      <c r="Q17" s="246"/>
      <c r="R17" s="324"/>
      <c r="S17" s="16"/>
      <c r="T17" s="61"/>
      <c r="U17" s="246"/>
      <c r="V17" s="246"/>
      <c r="W17" s="327"/>
      <c r="X17" s="16">
        <v>70</v>
      </c>
      <c r="Y17" s="61">
        <v>0.212</v>
      </c>
      <c r="Z17" s="246"/>
      <c r="AA17" s="246"/>
      <c r="AB17" s="327"/>
      <c r="AC17" s="16"/>
      <c r="AD17" s="61"/>
      <c r="AE17" s="6"/>
      <c r="AF17" s="149"/>
      <c r="AG17" s="2"/>
    </row>
    <row r="18" spans="1:33" s="211" customFormat="1" ht="16.5" thickBot="1" thickTop="1">
      <c r="A18" s="206"/>
      <c r="B18" s="270" t="s">
        <v>0</v>
      </c>
      <c r="C18" s="328"/>
      <c r="D18" s="272">
        <v>20</v>
      </c>
      <c r="E18" s="271">
        <v>0.01</v>
      </c>
      <c r="F18" s="329"/>
      <c r="G18" s="329"/>
      <c r="H18" s="330"/>
      <c r="I18" s="272">
        <v>20</v>
      </c>
      <c r="J18" s="271">
        <v>0.01</v>
      </c>
      <c r="K18" s="329"/>
      <c r="L18" s="329"/>
      <c r="M18" s="330"/>
      <c r="N18" s="272">
        <v>20</v>
      </c>
      <c r="O18" s="271">
        <v>0.01</v>
      </c>
      <c r="P18" s="329"/>
      <c r="Q18" s="329"/>
      <c r="R18" s="330"/>
      <c r="S18" s="272">
        <v>20</v>
      </c>
      <c r="T18" s="271">
        <v>0.01</v>
      </c>
      <c r="U18" s="329"/>
      <c r="V18" s="329"/>
      <c r="W18" s="331"/>
      <c r="X18" s="272">
        <v>20</v>
      </c>
      <c r="Y18" s="271">
        <v>0.01</v>
      </c>
      <c r="Z18" s="329"/>
      <c r="AA18" s="329"/>
      <c r="AB18" s="331"/>
      <c r="AC18" s="272">
        <v>20</v>
      </c>
      <c r="AD18" s="271">
        <v>0.01</v>
      </c>
      <c r="AE18" s="332"/>
      <c r="AF18" s="333"/>
      <c r="AG18" s="210"/>
    </row>
    <row r="19" spans="1:33" s="201" customFormat="1" ht="16.5" hidden="1" thickBot="1" thickTop="1">
      <c r="A19" s="196"/>
      <c r="B19" s="334" t="s">
        <v>1</v>
      </c>
      <c r="C19" s="335"/>
      <c r="D19" s="336">
        <v>110</v>
      </c>
      <c r="E19" s="337"/>
      <c r="F19" s="338"/>
      <c r="G19" s="338"/>
      <c r="H19" s="339"/>
      <c r="I19" s="336">
        <v>110</v>
      </c>
      <c r="J19" s="337"/>
      <c r="K19" s="338"/>
      <c r="L19" s="338"/>
      <c r="M19" s="339"/>
      <c r="N19" s="336">
        <v>110</v>
      </c>
      <c r="O19" s="337"/>
      <c r="P19" s="338"/>
      <c r="Q19" s="338"/>
      <c r="R19" s="339"/>
      <c r="S19" s="336">
        <v>110</v>
      </c>
      <c r="T19" s="337"/>
      <c r="U19" s="338"/>
      <c r="V19" s="338"/>
      <c r="W19" s="340"/>
      <c r="X19" s="336">
        <v>110</v>
      </c>
      <c r="Y19" s="337"/>
      <c r="Z19" s="338"/>
      <c r="AA19" s="338"/>
      <c r="AB19" s="340"/>
      <c r="AC19" s="336">
        <v>110</v>
      </c>
      <c r="AD19" s="337"/>
      <c r="AE19" s="341"/>
      <c r="AF19" s="342"/>
      <c r="AG19" s="2"/>
    </row>
    <row r="20" spans="1:33" s="201" customFormat="1" ht="16.5" hidden="1" thickBot="1" thickTop="1">
      <c r="A20" s="196"/>
      <c r="B20" s="343" t="s">
        <v>69</v>
      </c>
      <c r="C20" s="335"/>
      <c r="D20" s="336">
        <v>370</v>
      </c>
      <c r="E20" s="337"/>
      <c r="F20" s="338"/>
      <c r="G20" s="338"/>
      <c r="H20" s="339"/>
      <c r="I20" s="336">
        <v>370</v>
      </c>
      <c r="J20" s="337"/>
      <c r="K20" s="338"/>
      <c r="L20" s="338"/>
      <c r="M20" s="339"/>
      <c r="N20" s="336">
        <v>370</v>
      </c>
      <c r="O20" s="337"/>
      <c r="P20" s="338"/>
      <c r="Q20" s="338"/>
      <c r="R20" s="339"/>
      <c r="S20" s="336">
        <v>370</v>
      </c>
      <c r="T20" s="337"/>
      <c r="U20" s="338"/>
      <c r="V20" s="338"/>
      <c r="W20" s="340"/>
      <c r="X20" s="336">
        <v>370</v>
      </c>
      <c r="Y20" s="337"/>
      <c r="Z20" s="338"/>
      <c r="AA20" s="338"/>
      <c r="AB20" s="340"/>
      <c r="AC20" s="336">
        <v>370</v>
      </c>
      <c r="AD20" s="337"/>
      <c r="AE20" s="341"/>
      <c r="AF20" s="342"/>
      <c r="AG20" s="2"/>
    </row>
    <row r="21" spans="1:33" s="201" customFormat="1" ht="16.5" hidden="1" thickBot="1" thickTop="1">
      <c r="A21" s="196"/>
      <c r="B21" s="344" t="s">
        <v>70</v>
      </c>
      <c r="C21" s="345" t="s">
        <v>71</v>
      </c>
      <c r="D21" s="346">
        <v>370</v>
      </c>
      <c r="E21" s="347"/>
      <c r="F21" s="348">
        <v>30</v>
      </c>
      <c r="G21" s="348">
        <v>30</v>
      </c>
      <c r="H21" s="349" t="s">
        <v>71</v>
      </c>
      <c r="I21" s="346">
        <v>370</v>
      </c>
      <c r="J21" s="347"/>
      <c r="K21" s="348">
        <v>30</v>
      </c>
      <c r="L21" s="348">
        <v>30</v>
      </c>
      <c r="M21" s="349" t="s">
        <v>71</v>
      </c>
      <c r="N21" s="346">
        <v>370</v>
      </c>
      <c r="O21" s="347"/>
      <c r="P21" s="348">
        <v>30</v>
      </c>
      <c r="Q21" s="348">
        <v>30</v>
      </c>
      <c r="R21" s="349" t="s">
        <v>71</v>
      </c>
      <c r="S21" s="346">
        <v>370</v>
      </c>
      <c r="T21" s="347"/>
      <c r="U21" s="348">
        <v>30</v>
      </c>
      <c r="V21" s="348">
        <v>30</v>
      </c>
      <c r="W21" s="350" t="s">
        <v>71</v>
      </c>
      <c r="X21" s="346">
        <v>370</v>
      </c>
      <c r="Y21" s="347"/>
      <c r="Z21" s="348">
        <v>30</v>
      </c>
      <c r="AA21" s="348">
        <v>30</v>
      </c>
      <c r="AB21" s="350" t="s">
        <v>71</v>
      </c>
      <c r="AC21" s="346">
        <v>370</v>
      </c>
      <c r="AD21" s="347"/>
      <c r="AE21" s="351">
        <v>30</v>
      </c>
      <c r="AF21" s="352">
        <v>30</v>
      </c>
      <c r="AG21" s="2"/>
    </row>
    <row r="22" spans="1:33" s="201" customFormat="1" ht="15.75" thickTop="1">
      <c r="A22" s="196"/>
      <c r="B22" s="216" t="s">
        <v>19</v>
      </c>
      <c r="C22" s="353">
        <f aca="true" t="shared" si="0" ref="C22:O22">AVERAGEA(C13:C17)</f>
        <v>8</v>
      </c>
      <c r="D22" s="52">
        <f t="shared" si="0"/>
        <v>85</v>
      </c>
      <c r="E22" s="53">
        <f t="shared" si="0"/>
        <v>0.153</v>
      </c>
      <c r="F22" s="17">
        <f>AVERAGEA(F13:F17)</f>
        <v>451</v>
      </c>
      <c r="G22" s="17">
        <f>AVERAGEA(G13:G17)</f>
        <v>1</v>
      </c>
      <c r="H22" s="17">
        <f t="shared" si="0"/>
        <v>7.9</v>
      </c>
      <c r="I22" s="52">
        <f t="shared" si="0"/>
        <v>74</v>
      </c>
      <c r="J22" s="53">
        <f t="shared" si="0"/>
        <v>0.16699999999999998</v>
      </c>
      <c r="K22" s="17"/>
      <c r="L22" s="17">
        <f>AVERAGEA(L13:L17)</f>
        <v>1</v>
      </c>
      <c r="M22" s="17">
        <f t="shared" si="0"/>
        <v>8</v>
      </c>
      <c r="N22" s="52">
        <f t="shared" si="0"/>
        <v>70</v>
      </c>
      <c r="O22" s="53">
        <f t="shared" si="0"/>
        <v>0.40800000000000003</v>
      </c>
      <c r="P22" s="17"/>
      <c r="Q22" s="17">
        <f>AVERAGEA(Q13:Q17)</f>
        <v>1</v>
      </c>
      <c r="R22" s="17">
        <f>AVERAGEA(R13:R17)</f>
        <v>8.1</v>
      </c>
      <c r="S22" s="52">
        <f aca="true" t="shared" si="1" ref="S22:AD22">AVERAGEA(S13:S17)</f>
        <v>60</v>
      </c>
      <c r="T22" s="53">
        <f t="shared" si="1"/>
        <v>0.31475</v>
      </c>
      <c r="U22" s="17">
        <f>AVERAGEA(U13:U17)</f>
        <v>522</v>
      </c>
      <c r="V22" s="17">
        <f>AVERAGEA(V13:V17)</f>
        <v>6</v>
      </c>
      <c r="W22" s="353">
        <f t="shared" si="1"/>
        <v>8</v>
      </c>
      <c r="X22" s="52">
        <f t="shared" si="1"/>
        <v>86</v>
      </c>
      <c r="Y22" s="53">
        <f t="shared" si="1"/>
        <v>0.1868</v>
      </c>
      <c r="Z22" s="17"/>
      <c r="AA22" s="17">
        <f>AVERAGEA(AA13:AA17)</f>
        <v>2</v>
      </c>
      <c r="AB22" s="353">
        <f t="shared" si="1"/>
        <v>8</v>
      </c>
      <c r="AC22" s="52">
        <f t="shared" si="1"/>
        <v>82.5</v>
      </c>
      <c r="AD22" s="53">
        <f t="shared" si="1"/>
        <v>0.32525</v>
      </c>
      <c r="AE22" s="18"/>
      <c r="AF22" s="354">
        <f>AVERAGEA(AF13:AF17)</f>
        <v>1</v>
      </c>
      <c r="AG22" s="2"/>
    </row>
    <row r="23" spans="1:33" s="201" customFormat="1" ht="15">
      <c r="A23" s="196"/>
      <c r="B23" s="218" t="s">
        <v>20</v>
      </c>
      <c r="C23" s="323">
        <f aca="true" t="shared" si="2" ref="C23:O23">MINA(C13:C17)</f>
        <v>8</v>
      </c>
      <c r="D23" s="20">
        <f t="shared" si="2"/>
        <v>70</v>
      </c>
      <c r="E23" s="11">
        <f t="shared" si="2"/>
        <v>0.104</v>
      </c>
      <c r="F23" s="246">
        <f>MINA(F13:F17)</f>
        <v>451</v>
      </c>
      <c r="G23" s="246">
        <f>MINA(G13:G17)</f>
        <v>1</v>
      </c>
      <c r="H23" s="246">
        <f t="shared" si="2"/>
        <v>7.9</v>
      </c>
      <c r="I23" s="20">
        <f t="shared" si="2"/>
        <v>60</v>
      </c>
      <c r="J23" s="11">
        <f t="shared" si="2"/>
        <v>0.086</v>
      </c>
      <c r="K23" s="246"/>
      <c r="L23" s="246">
        <f>MINA(L13:L17)</f>
        <v>1</v>
      </c>
      <c r="M23" s="246">
        <f t="shared" si="2"/>
        <v>8</v>
      </c>
      <c r="N23" s="20">
        <f t="shared" si="2"/>
        <v>60</v>
      </c>
      <c r="O23" s="11">
        <f t="shared" si="2"/>
        <v>0.138</v>
      </c>
      <c r="P23" s="246"/>
      <c r="Q23" s="246">
        <f>MINA(Q13:Q17)</f>
        <v>1</v>
      </c>
      <c r="R23" s="246">
        <f>MINA(R13:R17)</f>
        <v>8.1</v>
      </c>
      <c r="S23" s="20">
        <f aca="true" t="shared" si="3" ref="S23:AD23">MINA(S13:S17)</f>
        <v>50</v>
      </c>
      <c r="T23" s="11">
        <f t="shared" si="3"/>
        <v>0.216</v>
      </c>
      <c r="U23" s="246">
        <f>MINA(U13:U17)</f>
        <v>522</v>
      </c>
      <c r="V23" s="246">
        <f>MINA(V13:V17)</f>
        <v>6</v>
      </c>
      <c r="W23" s="323">
        <f t="shared" si="3"/>
        <v>8</v>
      </c>
      <c r="X23" s="20">
        <f t="shared" si="3"/>
        <v>70</v>
      </c>
      <c r="Y23" s="11">
        <f t="shared" si="3"/>
        <v>0.119</v>
      </c>
      <c r="Z23" s="246"/>
      <c r="AA23" s="246">
        <f>MINA(AA13:AA17)</f>
        <v>2</v>
      </c>
      <c r="AB23" s="323">
        <f t="shared" si="3"/>
        <v>8</v>
      </c>
      <c r="AC23" s="20">
        <f t="shared" si="3"/>
        <v>50</v>
      </c>
      <c r="AD23" s="11">
        <f t="shared" si="3"/>
        <v>0.141</v>
      </c>
      <c r="AE23" s="6"/>
      <c r="AF23" s="149">
        <f>MINA(AF13:AF17)</f>
        <v>1</v>
      </c>
      <c r="AG23" s="2"/>
    </row>
    <row r="24" spans="1:33" s="201" customFormat="1" ht="15">
      <c r="A24" s="196"/>
      <c r="B24" s="202" t="s">
        <v>21</v>
      </c>
      <c r="C24" s="323">
        <f aca="true" t="shared" si="4" ref="C24:O24">MAXA(C13:C17)</f>
        <v>8</v>
      </c>
      <c r="D24" s="20">
        <f t="shared" si="4"/>
        <v>100</v>
      </c>
      <c r="E24" s="11">
        <f t="shared" si="4"/>
        <v>0.246</v>
      </c>
      <c r="F24" s="246">
        <f>MAXA(F13:F17)</f>
        <v>451</v>
      </c>
      <c r="G24" s="246">
        <f>MAXA(G13:G17)</f>
        <v>1</v>
      </c>
      <c r="H24" s="246">
        <f t="shared" si="4"/>
        <v>7.9</v>
      </c>
      <c r="I24" s="20">
        <f t="shared" si="4"/>
        <v>90</v>
      </c>
      <c r="J24" s="11">
        <f t="shared" si="4"/>
        <v>0.301</v>
      </c>
      <c r="K24" s="246"/>
      <c r="L24" s="246">
        <f>MAXA(L13:L17)</f>
        <v>1</v>
      </c>
      <c r="M24" s="246">
        <f t="shared" si="4"/>
        <v>8</v>
      </c>
      <c r="N24" s="20">
        <f t="shared" si="4"/>
        <v>80</v>
      </c>
      <c r="O24" s="11">
        <f t="shared" si="4"/>
        <v>0.825</v>
      </c>
      <c r="P24" s="246"/>
      <c r="Q24" s="246">
        <f>MAXA(Q13:Q17)</f>
        <v>1</v>
      </c>
      <c r="R24" s="246">
        <f>MAXA(R13:R17)</f>
        <v>8.1</v>
      </c>
      <c r="S24" s="20">
        <f aca="true" t="shared" si="5" ref="S24:AD24">MAXA(S13:S17)</f>
        <v>70</v>
      </c>
      <c r="T24" s="11">
        <f t="shared" si="5"/>
        <v>0.366</v>
      </c>
      <c r="U24" s="246">
        <f>MAXA(U13:U17)</f>
        <v>522</v>
      </c>
      <c r="V24" s="246">
        <f>MAXA(V13:V17)</f>
        <v>6</v>
      </c>
      <c r="W24" s="323">
        <f t="shared" si="5"/>
        <v>8</v>
      </c>
      <c r="X24" s="20">
        <f t="shared" si="5"/>
        <v>120</v>
      </c>
      <c r="Y24" s="11">
        <f t="shared" si="5"/>
        <v>0.266</v>
      </c>
      <c r="Z24" s="246"/>
      <c r="AA24" s="246">
        <f>MAXA(AA13:AA17)</f>
        <v>2</v>
      </c>
      <c r="AB24" s="323">
        <f t="shared" si="5"/>
        <v>8</v>
      </c>
      <c r="AC24" s="20">
        <f t="shared" si="5"/>
        <v>110</v>
      </c>
      <c r="AD24" s="11">
        <f t="shared" si="5"/>
        <v>0.419</v>
      </c>
      <c r="AE24" s="6"/>
      <c r="AF24" s="149">
        <f>MAXA(AF13:AF17)</f>
        <v>1</v>
      </c>
      <c r="AG24" s="2"/>
    </row>
    <row r="25" spans="1:33" s="201" customFormat="1" ht="17.25" customHeight="1">
      <c r="A25" s="196"/>
      <c r="B25" s="219"/>
      <c r="C25" s="220"/>
      <c r="D25" s="221"/>
      <c r="E25" s="355"/>
      <c r="F25" s="222"/>
      <c r="G25" s="222"/>
      <c r="H25" s="222"/>
      <c r="I25" s="221"/>
      <c r="J25" s="355"/>
      <c r="K25" s="222"/>
      <c r="L25" s="222"/>
      <c r="M25" s="222"/>
      <c r="N25" s="221"/>
      <c r="O25" s="355"/>
      <c r="P25" s="222"/>
      <c r="Q25" s="222"/>
      <c r="R25" s="222"/>
      <c r="S25" s="221"/>
      <c r="T25" s="355"/>
      <c r="U25" s="222"/>
      <c r="V25" s="222"/>
      <c r="W25" s="220"/>
      <c r="X25" s="221"/>
      <c r="Y25" s="355"/>
      <c r="Z25" s="222"/>
      <c r="AA25" s="222"/>
      <c r="AB25" s="220"/>
      <c r="AC25" s="221"/>
      <c r="AD25" s="355"/>
      <c r="AE25" s="356"/>
      <c r="AF25" s="357"/>
      <c r="AG25" s="2"/>
    </row>
    <row r="26" spans="1:33" s="201" customFormat="1" ht="15">
      <c r="A26" s="196"/>
      <c r="B26" s="186" t="s">
        <v>27</v>
      </c>
      <c r="C26" s="224" t="s">
        <v>41</v>
      </c>
      <c r="D26" s="224"/>
      <c r="E26" s="358"/>
      <c r="F26" s="359"/>
      <c r="G26" s="309"/>
      <c r="H26" s="225" t="s">
        <v>42</v>
      </c>
      <c r="I26" s="225"/>
      <c r="J26" s="358"/>
      <c r="K26" s="359"/>
      <c r="L26" s="309"/>
      <c r="M26" s="224" t="s">
        <v>43</v>
      </c>
      <c r="N26" s="224"/>
      <c r="O26" s="358"/>
      <c r="P26" s="359"/>
      <c r="Q26" s="309"/>
      <c r="R26" s="224" t="s">
        <v>44</v>
      </c>
      <c r="S26" s="224"/>
      <c r="T26" s="358"/>
      <c r="U26" s="359"/>
      <c r="V26" s="360"/>
      <c r="W26" s="226" t="s">
        <v>45</v>
      </c>
      <c r="X26" s="225"/>
      <c r="Y26" s="358"/>
      <c r="Z26" s="359"/>
      <c r="AA26" s="360"/>
      <c r="AB26" s="226" t="s">
        <v>46</v>
      </c>
      <c r="AC26" s="225"/>
      <c r="AD26" s="358"/>
      <c r="AE26" s="361"/>
      <c r="AF26" s="362"/>
      <c r="AG26" s="2"/>
    </row>
    <row r="27" spans="1:33" s="201" customFormat="1" ht="18">
      <c r="A27" s="196"/>
      <c r="B27" s="197" t="s">
        <v>22</v>
      </c>
      <c r="C27" s="317" t="s">
        <v>2</v>
      </c>
      <c r="D27" s="199" t="s">
        <v>14</v>
      </c>
      <c r="E27" s="198" t="s">
        <v>12</v>
      </c>
      <c r="F27" s="318" t="s">
        <v>66</v>
      </c>
      <c r="G27" s="318" t="s">
        <v>67</v>
      </c>
      <c r="H27" s="318" t="s">
        <v>68</v>
      </c>
      <c r="I27" s="199" t="s">
        <v>14</v>
      </c>
      <c r="J27" s="198" t="s">
        <v>12</v>
      </c>
      <c r="K27" s="318" t="s">
        <v>66</v>
      </c>
      <c r="L27" s="318" t="s">
        <v>67</v>
      </c>
      <c r="M27" s="318" t="s">
        <v>68</v>
      </c>
      <c r="N27" s="199" t="s">
        <v>14</v>
      </c>
      <c r="O27" s="198" t="s">
        <v>12</v>
      </c>
      <c r="P27" s="318" t="s">
        <v>66</v>
      </c>
      <c r="Q27" s="318" t="s">
        <v>67</v>
      </c>
      <c r="R27" s="318" t="s">
        <v>2</v>
      </c>
      <c r="S27" s="199" t="s">
        <v>14</v>
      </c>
      <c r="T27" s="198" t="s">
        <v>12</v>
      </c>
      <c r="U27" s="318" t="s">
        <v>66</v>
      </c>
      <c r="V27" s="318" t="s">
        <v>67</v>
      </c>
      <c r="W27" s="317" t="s">
        <v>68</v>
      </c>
      <c r="X27" s="199" t="s">
        <v>14</v>
      </c>
      <c r="Y27" s="198" t="s">
        <v>12</v>
      </c>
      <c r="Z27" s="318" t="s">
        <v>66</v>
      </c>
      <c r="AA27" s="318" t="s">
        <v>67</v>
      </c>
      <c r="AB27" s="317" t="s">
        <v>68</v>
      </c>
      <c r="AC27" s="199" t="s">
        <v>14</v>
      </c>
      <c r="AD27" s="198" t="s">
        <v>12</v>
      </c>
      <c r="AE27" s="319" t="s">
        <v>66</v>
      </c>
      <c r="AF27" s="320" t="s">
        <v>67</v>
      </c>
      <c r="AG27" s="2"/>
    </row>
    <row r="28" spans="1:33" s="204" customFormat="1" ht="15.75" thickBot="1">
      <c r="A28" s="196"/>
      <c r="B28" s="202" t="s">
        <v>40</v>
      </c>
      <c r="C28" s="321"/>
      <c r="D28" s="70" t="s">
        <v>25</v>
      </c>
      <c r="E28" s="69" t="s">
        <v>24</v>
      </c>
      <c r="F28" s="69" t="s">
        <v>24</v>
      </c>
      <c r="G28" s="69" t="s">
        <v>24</v>
      </c>
      <c r="H28" s="322"/>
      <c r="I28" s="70" t="s">
        <v>25</v>
      </c>
      <c r="J28" s="69" t="s">
        <v>24</v>
      </c>
      <c r="K28" s="69" t="s">
        <v>24</v>
      </c>
      <c r="L28" s="69" t="s">
        <v>24</v>
      </c>
      <c r="M28" s="322"/>
      <c r="N28" s="70" t="s">
        <v>25</v>
      </c>
      <c r="O28" s="69" t="s">
        <v>24</v>
      </c>
      <c r="P28" s="69" t="s">
        <v>24</v>
      </c>
      <c r="Q28" s="69" t="s">
        <v>24</v>
      </c>
      <c r="R28" s="322"/>
      <c r="S28" s="70" t="s">
        <v>25</v>
      </c>
      <c r="T28" s="69" t="s">
        <v>24</v>
      </c>
      <c r="U28" s="69" t="s">
        <v>24</v>
      </c>
      <c r="V28" s="69" t="s">
        <v>24</v>
      </c>
      <c r="W28" s="321"/>
      <c r="X28" s="70" t="s">
        <v>25</v>
      </c>
      <c r="Y28" s="69" t="s">
        <v>24</v>
      </c>
      <c r="Z28" s="69" t="s">
        <v>24</v>
      </c>
      <c r="AA28" s="69" t="s">
        <v>24</v>
      </c>
      <c r="AB28" s="321"/>
      <c r="AC28" s="70" t="s">
        <v>25</v>
      </c>
      <c r="AD28" s="69" t="s">
        <v>24</v>
      </c>
      <c r="AE28" s="69" t="s">
        <v>24</v>
      </c>
      <c r="AF28" s="71" t="s">
        <v>24</v>
      </c>
      <c r="AG28" s="3"/>
    </row>
    <row r="29" spans="1:33" s="201" customFormat="1" ht="15">
      <c r="A29" s="196"/>
      <c r="B29" s="363"/>
      <c r="C29" s="364"/>
      <c r="D29" s="365">
        <v>60</v>
      </c>
      <c r="E29" s="366">
        <v>0.19</v>
      </c>
      <c r="F29" s="367"/>
      <c r="G29" s="367"/>
      <c r="H29" s="368">
        <v>8.1</v>
      </c>
      <c r="I29" s="365">
        <v>80</v>
      </c>
      <c r="J29" s="366">
        <v>0.14</v>
      </c>
      <c r="K29" s="367"/>
      <c r="L29" s="367">
        <v>1</v>
      </c>
      <c r="M29" s="368">
        <v>8</v>
      </c>
      <c r="N29" s="365">
        <v>70</v>
      </c>
      <c r="O29" s="366">
        <v>0.12</v>
      </c>
      <c r="P29" s="367"/>
      <c r="Q29" s="367">
        <v>1</v>
      </c>
      <c r="R29" s="368">
        <v>8</v>
      </c>
      <c r="S29" s="365">
        <v>90</v>
      </c>
      <c r="T29" s="366">
        <v>0.14</v>
      </c>
      <c r="U29" s="367">
        <v>504</v>
      </c>
      <c r="V29" s="367">
        <v>1</v>
      </c>
      <c r="W29" s="364">
        <v>7.9</v>
      </c>
      <c r="X29" s="365">
        <v>60</v>
      </c>
      <c r="Y29" s="366">
        <v>0.138</v>
      </c>
      <c r="Z29" s="367"/>
      <c r="AA29" s="367">
        <v>16</v>
      </c>
      <c r="AB29" s="364">
        <v>8.1</v>
      </c>
      <c r="AC29" s="365">
        <v>80</v>
      </c>
      <c r="AD29" s="366">
        <v>0.238</v>
      </c>
      <c r="AE29" s="369"/>
      <c r="AF29" s="370">
        <v>1</v>
      </c>
      <c r="AG29" s="2"/>
    </row>
    <row r="30" spans="1:33" s="201" customFormat="1" ht="15">
      <c r="A30" s="196"/>
      <c r="B30" s="51"/>
      <c r="C30" s="327">
        <v>7.9</v>
      </c>
      <c r="D30" s="16">
        <v>90</v>
      </c>
      <c r="E30" s="61">
        <v>0.302</v>
      </c>
      <c r="F30" s="246">
        <v>527</v>
      </c>
      <c r="G30" s="246">
        <v>1</v>
      </c>
      <c r="H30" s="324"/>
      <c r="I30" s="16">
        <v>50</v>
      </c>
      <c r="J30" s="61">
        <v>0.15</v>
      </c>
      <c r="K30" s="246"/>
      <c r="L30" s="246"/>
      <c r="M30" s="324"/>
      <c r="N30" s="16">
        <v>70</v>
      </c>
      <c r="O30" s="61">
        <v>0.13</v>
      </c>
      <c r="P30" s="246"/>
      <c r="Q30" s="246"/>
      <c r="R30" s="324"/>
      <c r="S30" s="16">
        <v>70</v>
      </c>
      <c r="T30" s="61">
        <v>0.134</v>
      </c>
      <c r="U30" s="246"/>
      <c r="V30" s="246"/>
      <c r="W30" s="327"/>
      <c r="X30" s="16">
        <v>180</v>
      </c>
      <c r="Y30" s="61">
        <v>0.958</v>
      </c>
      <c r="Z30" s="246"/>
      <c r="AA30" s="246"/>
      <c r="AB30" s="327"/>
      <c r="AC30" s="16">
        <v>120</v>
      </c>
      <c r="AD30" s="61">
        <v>0.234</v>
      </c>
      <c r="AE30" s="6"/>
      <c r="AF30" s="149"/>
      <c r="AG30" s="2"/>
    </row>
    <row r="31" spans="1:33" s="201" customFormat="1" ht="15">
      <c r="A31" s="196"/>
      <c r="B31" s="51"/>
      <c r="C31" s="327"/>
      <c r="D31" s="16">
        <v>70</v>
      </c>
      <c r="E31" s="61">
        <v>0.168</v>
      </c>
      <c r="F31" s="246"/>
      <c r="G31" s="246"/>
      <c r="H31" s="324"/>
      <c r="I31" s="16">
        <v>70</v>
      </c>
      <c r="J31" s="61">
        <v>0.532</v>
      </c>
      <c r="K31" s="246"/>
      <c r="L31" s="246"/>
      <c r="M31" s="324"/>
      <c r="N31" s="16">
        <v>60</v>
      </c>
      <c r="O31" s="61">
        <v>0.14</v>
      </c>
      <c r="P31" s="246"/>
      <c r="Q31" s="246"/>
      <c r="R31" s="324"/>
      <c r="S31" s="16">
        <v>70</v>
      </c>
      <c r="T31" s="61">
        <v>0.36</v>
      </c>
      <c r="U31" s="246"/>
      <c r="V31" s="246"/>
      <c r="W31" s="327"/>
      <c r="X31" s="16">
        <v>60</v>
      </c>
      <c r="Y31" s="61">
        <v>0.084</v>
      </c>
      <c r="Z31" s="246"/>
      <c r="AA31" s="246"/>
      <c r="AB31" s="327"/>
      <c r="AC31" s="16">
        <v>70</v>
      </c>
      <c r="AD31" s="61">
        <v>0.28</v>
      </c>
      <c r="AE31" s="6"/>
      <c r="AF31" s="149"/>
      <c r="AG31" s="2"/>
    </row>
    <row r="32" spans="1:33" s="201" customFormat="1" ht="15">
      <c r="A32" s="196"/>
      <c r="B32" s="51"/>
      <c r="C32" s="327"/>
      <c r="D32" s="16">
        <v>80</v>
      </c>
      <c r="E32" s="61">
        <v>0.12</v>
      </c>
      <c r="F32" s="246"/>
      <c r="G32" s="246"/>
      <c r="H32" s="324"/>
      <c r="I32" s="16">
        <v>70</v>
      </c>
      <c r="J32" s="61">
        <v>0.256</v>
      </c>
      <c r="K32" s="246"/>
      <c r="L32" s="246"/>
      <c r="M32" s="324"/>
      <c r="N32" s="16">
        <v>110</v>
      </c>
      <c r="O32" s="61">
        <v>0.42</v>
      </c>
      <c r="P32" s="246"/>
      <c r="Q32" s="246"/>
      <c r="R32" s="324"/>
      <c r="S32" s="16">
        <v>110</v>
      </c>
      <c r="T32" s="61">
        <v>0.38</v>
      </c>
      <c r="U32" s="246"/>
      <c r="V32" s="246"/>
      <c r="W32" s="327"/>
      <c r="X32" s="16">
        <v>60</v>
      </c>
      <c r="Y32" s="61">
        <v>0.502</v>
      </c>
      <c r="Z32" s="246"/>
      <c r="AA32" s="246"/>
      <c r="AB32" s="327"/>
      <c r="AC32" s="16">
        <v>80</v>
      </c>
      <c r="AD32" s="61">
        <v>0.244</v>
      </c>
      <c r="AE32" s="6"/>
      <c r="AF32" s="149"/>
      <c r="AG32" s="2"/>
    </row>
    <row r="33" spans="1:33" s="201" customFormat="1" ht="15.75" thickBot="1">
      <c r="A33" s="196"/>
      <c r="B33" s="51"/>
      <c r="C33" s="327"/>
      <c r="D33" s="16"/>
      <c r="E33" s="61"/>
      <c r="F33" s="246"/>
      <c r="G33" s="246"/>
      <c r="H33" s="246"/>
      <c r="I33" s="16">
        <v>50</v>
      </c>
      <c r="J33" s="61">
        <v>0.16</v>
      </c>
      <c r="K33" s="246"/>
      <c r="L33" s="246"/>
      <c r="M33" s="324"/>
      <c r="N33" s="16"/>
      <c r="O33" s="61"/>
      <c r="P33" s="246"/>
      <c r="Q33" s="246"/>
      <c r="R33" s="324"/>
      <c r="S33" s="16"/>
      <c r="T33" s="61"/>
      <c r="U33" s="246"/>
      <c r="V33" s="246"/>
      <c r="W33" s="327"/>
      <c r="X33" s="16">
        <v>110</v>
      </c>
      <c r="Y33" s="61">
        <v>1.148</v>
      </c>
      <c r="Z33" s="246"/>
      <c r="AA33" s="246"/>
      <c r="AB33" s="327"/>
      <c r="AC33" s="16"/>
      <c r="AD33" s="61"/>
      <c r="AE33" s="6"/>
      <c r="AF33" s="149"/>
      <c r="AG33" s="2"/>
    </row>
    <row r="34" spans="1:33" s="211" customFormat="1" ht="16.5" thickBot="1" thickTop="1">
      <c r="A34" s="206"/>
      <c r="B34" s="270" t="s">
        <v>0</v>
      </c>
      <c r="C34" s="328"/>
      <c r="D34" s="272">
        <v>20</v>
      </c>
      <c r="E34" s="271"/>
      <c r="F34" s="329"/>
      <c r="G34" s="329"/>
      <c r="H34" s="330"/>
      <c r="I34" s="272">
        <v>20</v>
      </c>
      <c r="J34" s="271"/>
      <c r="K34" s="329"/>
      <c r="L34" s="329"/>
      <c r="M34" s="330"/>
      <c r="N34" s="272">
        <v>20</v>
      </c>
      <c r="O34" s="271"/>
      <c r="P34" s="329"/>
      <c r="Q34" s="329"/>
      <c r="R34" s="330"/>
      <c r="S34" s="272">
        <v>20</v>
      </c>
      <c r="T34" s="271"/>
      <c r="U34" s="329"/>
      <c r="V34" s="329"/>
      <c r="W34" s="331"/>
      <c r="X34" s="272">
        <v>20</v>
      </c>
      <c r="Y34" s="271"/>
      <c r="Z34" s="329"/>
      <c r="AA34" s="329"/>
      <c r="AB34" s="331"/>
      <c r="AC34" s="272">
        <v>20</v>
      </c>
      <c r="AD34" s="271"/>
      <c r="AE34" s="332"/>
      <c r="AF34" s="333"/>
      <c r="AG34" s="210"/>
    </row>
    <row r="35" spans="1:33" s="201" customFormat="1" ht="15.75" thickTop="1">
      <c r="A35" s="196"/>
      <c r="B35" s="216" t="s">
        <v>19</v>
      </c>
      <c r="C35" s="353">
        <f aca="true" t="shared" si="6" ref="C35:O35">AVERAGEA(C29:C33)</f>
        <v>7.9</v>
      </c>
      <c r="D35" s="52">
        <f t="shared" si="6"/>
        <v>75</v>
      </c>
      <c r="E35" s="53">
        <f t="shared" si="6"/>
        <v>0.195</v>
      </c>
      <c r="F35" s="17">
        <f>AVERAGEA(F29:F33)</f>
        <v>527</v>
      </c>
      <c r="G35" s="17">
        <f>AVERAGEA(G29:G33)</f>
        <v>1</v>
      </c>
      <c r="H35" s="17">
        <f t="shared" si="6"/>
        <v>8.1</v>
      </c>
      <c r="I35" s="52">
        <f t="shared" si="6"/>
        <v>64</v>
      </c>
      <c r="J35" s="53">
        <f t="shared" si="6"/>
        <v>0.2476</v>
      </c>
      <c r="K35" s="17"/>
      <c r="L35" s="17">
        <f>AVERAGEA(L29:L33)</f>
        <v>1</v>
      </c>
      <c r="M35" s="17">
        <f t="shared" si="6"/>
        <v>8</v>
      </c>
      <c r="N35" s="52">
        <f t="shared" si="6"/>
        <v>77.5</v>
      </c>
      <c r="O35" s="53">
        <f t="shared" si="6"/>
        <v>0.2025</v>
      </c>
      <c r="P35" s="17"/>
      <c r="Q35" s="17">
        <f>AVERAGEA(Q29:Q33)</f>
        <v>1</v>
      </c>
      <c r="R35" s="17">
        <f>AVERAGEA(R29:R33)</f>
        <v>8</v>
      </c>
      <c r="S35" s="52">
        <f aca="true" t="shared" si="7" ref="S35:AD35">AVERAGEA(S29:S33)</f>
        <v>85</v>
      </c>
      <c r="T35" s="53">
        <f t="shared" si="7"/>
        <v>0.2535</v>
      </c>
      <c r="U35" s="17">
        <f>AVERAGEA(U29:U33)</f>
        <v>504</v>
      </c>
      <c r="V35" s="17">
        <f>AVERAGEA(V29:V33)</f>
        <v>1</v>
      </c>
      <c r="W35" s="353">
        <f t="shared" si="7"/>
        <v>7.9</v>
      </c>
      <c r="X35" s="52">
        <f t="shared" si="7"/>
        <v>94</v>
      </c>
      <c r="Y35" s="53">
        <f t="shared" si="7"/>
        <v>0.5660000000000001</v>
      </c>
      <c r="Z35" s="17"/>
      <c r="AA35" s="17">
        <f>AVERAGEA(AA29:AA33)</f>
        <v>16</v>
      </c>
      <c r="AB35" s="353">
        <f t="shared" si="7"/>
        <v>8.1</v>
      </c>
      <c r="AC35" s="52">
        <f t="shared" si="7"/>
        <v>87.5</v>
      </c>
      <c r="AD35" s="53">
        <f t="shared" si="7"/>
        <v>0.249</v>
      </c>
      <c r="AE35" s="18"/>
      <c r="AF35" s="354">
        <f>AVERAGEA(AF29:AF33)</f>
        <v>1</v>
      </c>
      <c r="AG35" s="2"/>
    </row>
    <row r="36" spans="1:33" s="201" customFormat="1" ht="15">
      <c r="A36" s="196"/>
      <c r="B36" s="218" t="s">
        <v>20</v>
      </c>
      <c r="C36" s="323">
        <f aca="true" t="shared" si="8" ref="C36:O36">MINA(C29:C33)</f>
        <v>7.9</v>
      </c>
      <c r="D36" s="20">
        <f t="shared" si="8"/>
        <v>60</v>
      </c>
      <c r="E36" s="11">
        <f t="shared" si="8"/>
        <v>0.12</v>
      </c>
      <c r="F36" s="246">
        <f>MINA(F29:F33)</f>
        <v>527</v>
      </c>
      <c r="G36" s="246">
        <f>MINA(G29:G33)</f>
        <v>1</v>
      </c>
      <c r="H36" s="246">
        <f t="shared" si="8"/>
        <v>8.1</v>
      </c>
      <c r="I36" s="20">
        <f t="shared" si="8"/>
        <v>50</v>
      </c>
      <c r="J36" s="11">
        <f t="shared" si="8"/>
        <v>0.14</v>
      </c>
      <c r="K36" s="246"/>
      <c r="L36" s="246">
        <f>MINA(L29:L33)</f>
        <v>1</v>
      </c>
      <c r="M36" s="246">
        <f t="shared" si="8"/>
        <v>8</v>
      </c>
      <c r="N36" s="20">
        <f t="shared" si="8"/>
        <v>60</v>
      </c>
      <c r="O36" s="11">
        <f t="shared" si="8"/>
        <v>0.12</v>
      </c>
      <c r="P36" s="246"/>
      <c r="Q36" s="246">
        <f>MINA(Q29:Q33)</f>
        <v>1</v>
      </c>
      <c r="R36" s="246">
        <f>MINA(R29:R33)</f>
        <v>8</v>
      </c>
      <c r="S36" s="20">
        <f aca="true" t="shared" si="9" ref="S36:AD36">MINA(S29:S33)</f>
        <v>70</v>
      </c>
      <c r="T36" s="11">
        <f t="shared" si="9"/>
        <v>0.134</v>
      </c>
      <c r="U36" s="246">
        <f>MINA(U29:U33)</f>
        <v>504</v>
      </c>
      <c r="V36" s="246">
        <f>MINA(V29:V33)</f>
        <v>1</v>
      </c>
      <c r="W36" s="323">
        <f t="shared" si="9"/>
        <v>7.9</v>
      </c>
      <c r="X36" s="20">
        <f t="shared" si="9"/>
        <v>60</v>
      </c>
      <c r="Y36" s="11">
        <f t="shared" si="9"/>
        <v>0.084</v>
      </c>
      <c r="Z36" s="246"/>
      <c r="AA36" s="246">
        <f>MINA(AA29:AA33)</f>
        <v>16</v>
      </c>
      <c r="AB36" s="323">
        <f t="shared" si="9"/>
        <v>8.1</v>
      </c>
      <c r="AC36" s="20">
        <f t="shared" si="9"/>
        <v>70</v>
      </c>
      <c r="AD36" s="11">
        <f t="shared" si="9"/>
        <v>0.234</v>
      </c>
      <c r="AE36" s="6"/>
      <c r="AF36" s="149">
        <f>MINA(AF29:AF33)</f>
        <v>1</v>
      </c>
      <c r="AG36" s="2"/>
    </row>
    <row r="37" spans="1:33" s="201" customFormat="1" ht="15.75" thickBot="1">
      <c r="A37" s="278"/>
      <c r="B37" s="267" t="s">
        <v>21</v>
      </c>
      <c r="C37" s="371">
        <f aca="true" t="shared" si="10" ref="C37:AF37">MAXA(C29:C33)</f>
        <v>7.9</v>
      </c>
      <c r="D37" s="372">
        <f t="shared" si="10"/>
        <v>90</v>
      </c>
      <c r="E37" s="373">
        <f t="shared" si="10"/>
        <v>0.302</v>
      </c>
      <c r="F37" s="374">
        <f>MAXA(F29:F33)</f>
        <v>527</v>
      </c>
      <c r="G37" s="374">
        <f t="shared" si="10"/>
        <v>1</v>
      </c>
      <c r="H37" s="374">
        <f t="shared" si="10"/>
        <v>8.1</v>
      </c>
      <c r="I37" s="372">
        <f t="shared" si="10"/>
        <v>80</v>
      </c>
      <c r="J37" s="373">
        <f t="shared" si="10"/>
        <v>0.532</v>
      </c>
      <c r="K37" s="374"/>
      <c r="L37" s="374">
        <f t="shared" si="10"/>
        <v>1</v>
      </c>
      <c r="M37" s="374">
        <f t="shared" si="10"/>
        <v>8</v>
      </c>
      <c r="N37" s="372">
        <f t="shared" si="10"/>
        <v>110</v>
      </c>
      <c r="O37" s="373">
        <f t="shared" si="10"/>
        <v>0.42</v>
      </c>
      <c r="P37" s="374"/>
      <c r="Q37" s="374">
        <f t="shared" si="10"/>
        <v>1</v>
      </c>
      <c r="R37" s="374">
        <f t="shared" si="10"/>
        <v>8</v>
      </c>
      <c r="S37" s="372">
        <f t="shared" si="10"/>
        <v>110</v>
      </c>
      <c r="T37" s="373">
        <f t="shared" si="10"/>
        <v>0.38</v>
      </c>
      <c r="U37" s="374">
        <f>MAXA(U29:U33)</f>
        <v>504</v>
      </c>
      <c r="V37" s="374">
        <f t="shared" si="10"/>
        <v>1</v>
      </c>
      <c r="W37" s="371">
        <f t="shared" si="10"/>
        <v>7.9</v>
      </c>
      <c r="X37" s="372">
        <f t="shared" si="10"/>
        <v>180</v>
      </c>
      <c r="Y37" s="373">
        <f t="shared" si="10"/>
        <v>1.148</v>
      </c>
      <c r="Z37" s="374"/>
      <c r="AA37" s="374">
        <f t="shared" si="10"/>
        <v>16</v>
      </c>
      <c r="AB37" s="371">
        <f t="shared" si="10"/>
        <v>8.1</v>
      </c>
      <c r="AC37" s="372">
        <f t="shared" si="10"/>
        <v>120</v>
      </c>
      <c r="AD37" s="373">
        <f t="shared" si="10"/>
        <v>0.28</v>
      </c>
      <c r="AE37" s="375"/>
      <c r="AF37" s="376">
        <f t="shared" si="10"/>
        <v>1</v>
      </c>
      <c r="AG37" s="2"/>
    </row>
    <row r="38" ht="15">
      <c r="V38" s="377"/>
    </row>
    <row r="39" ht="15">
      <c r="V39" s="377"/>
    </row>
    <row r="40" ht="15">
      <c r="V40" s="377"/>
    </row>
    <row r="41" ht="15">
      <c r="V41" s="377"/>
    </row>
    <row r="42" ht="15">
      <c r="V42" s="377"/>
    </row>
    <row r="43" ht="15">
      <c r="V43" s="377"/>
    </row>
    <row r="44" ht="15">
      <c r="V44" s="377"/>
    </row>
    <row r="45" ht="15">
      <c r="V45" s="377"/>
    </row>
    <row r="46" ht="15">
      <c r="V46" s="377"/>
    </row>
    <row r="47" ht="15">
      <c r="V47" s="377"/>
    </row>
    <row r="48" ht="15">
      <c r="V48" s="377"/>
    </row>
    <row r="49" ht="15">
      <c r="V49" s="377"/>
    </row>
    <row r="50" ht="15">
      <c r="V50" s="377"/>
    </row>
    <row r="51" ht="15">
      <c r="V51" s="377"/>
    </row>
    <row r="52" ht="15">
      <c r="V52" s="377"/>
    </row>
    <row r="53" ht="15">
      <c r="V53" s="377"/>
    </row>
    <row r="54" ht="15">
      <c r="V54" s="377"/>
    </row>
    <row r="55" ht="15">
      <c r="V55" s="377"/>
    </row>
    <row r="56" ht="15">
      <c r="V56" s="377"/>
    </row>
    <row r="57" ht="15">
      <c r="V57" s="377"/>
    </row>
    <row r="58" ht="15">
      <c r="V58" s="377"/>
    </row>
    <row r="59" ht="15">
      <c r="V59" s="377"/>
    </row>
    <row r="60" ht="15">
      <c r="V60" s="377"/>
    </row>
    <row r="61" ht="15">
      <c r="V61" s="377"/>
    </row>
    <row r="62" ht="15">
      <c r="V62" s="377"/>
    </row>
    <row r="63" ht="15">
      <c r="V63" s="37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scale="50" r:id="rId1"/>
  <headerFooter alignWithMargins="0">
    <oddFooter>&amp;C&amp;"Times New Roman CE,obyčejné\&amp;14 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4"/>
  <dimension ref="A1:M39"/>
  <sheetViews>
    <sheetView workbookViewId="0" topLeftCell="A1">
      <selection activeCell="C15" sqref="C15"/>
    </sheetView>
  </sheetViews>
  <sheetFormatPr defaultColWidth="9.77734375" defaultRowHeight="15.75"/>
  <cols>
    <col min="1" max="1" width="2.3359375" style="26" customWidth="1"/>
    <col min="2" max="2" width="15.21484375" style="24" customWidth="1"/>
    <col min="3" max="4" width="8.10546875" style="24" customWidth="1"/>
    <col min="5" max="5" width="7.6640625" style="24" customWidth="1"/>
    <col min="6" max="6" width="7.5546875" style="24" hidden="1" customWidth="1"/>
    <col min="7" max="7" width="8.21484375" style="48" customWidth="1"/>
    <col min="8" max="8" width="7.5546875" style="39" customWidth="1"/>
    <col min="9" max="9" width="7.88671875" style="24" customWidth="1"/>
    <col min="10" max="10" width="7.99609375" style="24" customWidth="1"/>
    <col min="11" max="11" width="8.88671875" style="24" hidden="1" customWidth="1"/>
    <col min="12" max="16384" width="9.77734375" style="24" customWidth="1"/>
  </cols>
  <sheetData>
    <row r="1" spans="1:11" ht="13.5">
      <c r="A1" s="63"/>
      <c r="B1" s="21"/>
      <c r="C1" s="21"/>
      <c r="D1" s="21"/>
      <c r="E1" s="21"/>
      <c r="F1" s="21"/>
      <c r="G1" s="47"/>
      <c r="H1" s="22"/>
      <c r="I1" s="21"/>
      <c r="J1" s="23"/>
      <c r="K1" s="23"/>
    </row>
    <row r="2" spans="1:11" ht="15">
      <c r="A2" s="29"/>
      <c r="B2" s="170" t="s">
        <v>28</v>
      </c>
      <c r="C2" s="171"/>
      <c r="H2" s="25"/>
      <c r="I2" s="26"/>
      <c r="J2" s="27"/>
      <c r="K2" s="27"/>
    </row>
    <row r="3" spans="1:11" ht="15">
      <c r="A3" s="29"/>
      <c r="B3" s="170" t="s">
        <v>18</v>
      </c>
      <c r="C3" s="175"/>
      <c r="D3" s="26"/>
      <c r="E3" s="26"/>
      <c r="F3" s="26"/>
      <c r="G3" s="49"/>
      <c r="H3" s="25"/>
      <c r="I3" s="26"/>
      <c r="J3" s="27"/>
      <c r="K3" s="28"/>
    </row>
    <row r="4" spans="1:11" ht="17.25">
      <c r="A4" s="29"/>
      <c r="B4" s="174"/>
      <c r="C4" s="176"/>
      <c r="D4" s="26"/>
      <c r="E4" s="26"/>
      <c r="F4" s="26"/>
      <c r="G4" s="49"/>
      <c r="H4" s="30"/>
      <c r="I4" s="26"/>
      <c r="J4" s="27"/>
      <c r="K4" s="28"/>
    </row>
    <row r="5" spans="1:11" ht="17.25">
      <c r="A5" s="29"/>
      <c r="B5" s="178" t="s">
        <v>23</v>
      </c>
      <c r="C5" s="179"/>
      <c r="D5" s="26"/>
      <c r="E5" s="26"/>
      <c r="F5" s="26"/>
      <c r="G5" s="49"/>
      <c r="H5" s="25"/>
      <c r="I5" s="26"/>
      <c r="J5" s="27"/>
      <c r="K5" s="28"/>
    </row>
    <row r="6" spans="1:11" ht="17.25">
      <c r="A6" s="29"/>
      <c r="B6" s="180"/>
      <c r="C6" s="179"/>
      <c r="D6" s="26"/>
      <c r="E6" s="26"/>
      <c r="F6" s="26"/>
      <c r="G6" s="49"/>
      <c r="H6" s="25"/>
      <c r="I6" s="26"/>
      <c r="J6" s="27"/>
      <c r="K6" s="28"/>
    </row>
    <row r="7" spans="1:11" ht="18">
      <c r="A7" s="29"/>
      <c r="B7" s="60" t="s">
        <v>26</v>
      </c>
      <c r="C7" s="175"/>
      <c r="D7" s="26"/>
      <c r="E7" s="26"/>
      <c r="F7" s="26"/>
      <c r="G7" s="49"/>
      <c r="H7" s="31"/>
      <c r="I7" s="26"/>
      <c r="J7" s="27"/>
      <c r="K7" s="28"/>
    </row>
    <row r="8" spans="1:11" ht="15">
      <c r="A8" s="29"/>
      <c r="B8" s="172"/>
      <c r="C8" s="19"/>
      <c r="D8" s="26"/>
      <c r="E8" s="26"/>
      <c r="F8" s="26"/>
      <c r="G8" s="49"/>
      <c r="H8" s="31"/>
      <c r="I8" s="26"/>
      <c r="J8" s="27"/>
      <c r="K8" s="28"/>
    </row>
    <row r="9" spans="1:11" ht="15.75" thickBot="1">
      <c r="A9" s="29"/>
      <c r="B9" s="174"/>
      <c r="C9" s="26"/>
      <c r="D9" s="26"/>
      <c r="E9" s="26"/>
      <c r="F9" s="26"/>
      <c r="G9" s="49"/>
      <c r="H9" s="31"/>
      <c r="I9" s="304" t="s">
        <v>64</v>
      </c>
      <c r="J9" s="27"/>
      <c r="K9" s="32"/>
    </row>
    <row r="10" spans="1:11" ht="15.75" thickBot="1">
      <c r="A10" s="29"/>
      <c r="B10" s="243"/>
      <c r="C10" s="73" t="s">
        <v>22</v>
      </c>
      <c r="D10" s="73"/>
      <c r="E10" s="73"/>
      <c r="F10" s="73"/>
      <c r="G10" s="74"/>
      <c r="H10" s="73"/>
      <c r="I10" s="54"/>
      <c r="J10" s="75"/>
      <c r="K10" s="26"/>
    </row>
    <row r="11" spans="1:11" ht="19.5">
      <c r="A11" s="29"/>
      <c r="B11" s="218" t="s">
        <v>27</v>
      </c>
      <c r="C11" s="64" t="s">
        <v>2</v>
      </c>
      <c r="D11" s="62" t="s">
        <v>15</v>
      </c>
      <c r="E11" s="64" t="s">
        <v>13</v>
      </c>
      <c r="F11" s="64" t="s">
        <v>48</v>
      </c>
      <c r="G11" s="65" t="s">
        <v>12</v>
      </c>
      <c r="H11" s="66" t="s">
        <v>14</v>
      </c>
      <c r="I11" s="379" t="s">
        <v>16</v>
      </c>
      <c r="J11" s="68" t="s">
        <v>3</v>
      </c>
      <c r="K11" s="40" t="s">
        <v>4</v>
      </c>
    </row>
    <row r="12" spans="1:11" ht="15.75" thickBot="1">
      <c r="A12" s="29"/>
      <c r="B12" s="244"/>
      <c r="C12" s="283"/>
      <c r="D12" s="69" t="s">
        <v>24</v>
      </c>
      <c r="E12" s="69" t="s">
        <v>24</v>
      </c>
      <c r="F12" s="69" t="s">
        <v>24</v>
      </c>
      <c r="G12" s="69" t="s">
        <v>24</v>
      </c>
      <c r="H12" s="70" t="s">
        <v>25</v>
      </c>
      <c r="I12" s="69" t="s">
        <v>24</v>
      </c>
      <c r="J12" s="71" t="s">
        <v>24</v>
      </c>
      <c r="K12" s="41" t="s">
        <v>5</v>
      </c>
    </row>
    <row r="13" spans="1:11" ht="15">
      <c r="A13" s="29"/>
      <c r="B13" s="245" t="s">
        <v>49</v>
      </c>
      <c r="C13" s="246">
        <f>'vBu - 2000'!C22</f>
        <v>8</v>
      </c>
      <c r="D13" s="20">
        <v>150.6</v>
      </c>
      <c r="E13" s="246">
        <f>'vBu - 2000'!F22</f>
        <v>451</v>
      </c>
      <c r="F13" s="246">
        <v>31.95</v>
      </c>
      <c r="G13" s="11">
        <f>'vBu - 2000'!E22</f>
        <v>0.153</v>
      </c>
      <c r="H13" s="20">
        <f>'vBu - 2000'!D22</f>
        <v>85</v>
      </c>
      <c r="I13" s="76">
        <v>2.2</v>
      </c>
      <c r="J13" s="78">
        <f>'vBu - 2000'!G22</f>
        <v>1</v>
      </c>
      <c r="K13" s="42"/>
    </row>
    <row r="14" spans="1:11" ht="15">
      <c r="A14" s="29"/>
      <c r="B14" s="245" t="s">
        <v>50</v>
      </c>
      <c r="C14" s="246">
        <f>'vBu - 2000'!H22</f>
        <v>7.9</v>
      </c>
      <c r="D14" s="20"/>
      <c r="E14" s="246"/>
      <c r="F14" s="246"/>
      <c r="G14" s="11">
        <f>'vBu - 2000'!J22</f>
        <v>0.16699999999999998</v>
      </c>
      <c r="H14" s="20">
        <f>'vBu - 2000'!I22</f>
        <v>74</v>
      </c>
      <c r="I14" s="79"/>
      <c r="J14" s="78">
        <f>'vBu - 2000'!L22</f>
        <v>1</v>
      </c>
      <c r="K14" s="43"/>
    </row>
    <row r="15" spans="1:11" ht="15">
      <c r="A15" s="29"/>
      <c r="B15" s="247" t="s">
        <v>51</v>
      </c>
      <c r="C15" s="246">
        <f>'vBu - 2000'!M22</f>
        <v>8</v>
      </c>
      <c r="D15" s="20"/>
      <c r="E15" s="246"/>
      <c r="F15" s="246"/>
      <c r="G15" s="11">
        <f>'vBu - 2000'!O22</f>
        <v>0.40800000000000003</v>
      </c>
      <c r="H15" s="20">
        <f>'vBu - 2000'!N22</f>
        <v>70</v>
      </c>
      <c r="I15" s="79"/>
      <c r="J15" s="78">
        <f>'vBu - 2000'!Q22</f>
        <v>1</v>
      </c>
      <c r="K15" s="43"/>
    </row>
    <row r="16" spans="1:11" ht="15">
      <c r="A16" s="29"/>
      <c r="B16" s="248" t="s">
        <v>6</v>
      </c>
      <c r="C16" s="249">
        <f aca="true" t="shared" si="0" ref="C16:I16">AVERAGEA(C13:C15)</f>
        <v>7.966666666666666</v>
      </c>
      <c r="D16" s="33">
        <f t="shared" si="0"/>
        <v>150.6</v>
      </c>
      <c r="E16" s="249">
        <f t="shared" si="0"/>
        <v>451</v>
      </c>
      <c r="F16" s="249">
        <f t="shared" si="0"/>
        <v>31.95</v>
      </c>
      <c r="G16" s="10">
        <f t="shared" si="0"/>
        <v>0.24266666666666667</v>
      </c>
      <c r="H16" s="33">
        <f t="shared" si="0"/>
        <v>76.33333333333333</v>
      </c>
      <c r="I16" s="80">
        <f t="shared" si="0"/>
        <v>2.2</v>
      </c>
      <c r="J16" s="81">
        <f>AVERAGEA(J13:J15)</f>
        <v>1</v>
      </c>
      <c r="K16" s="44">
        <f>SUM(K13:K15)</f>
        <v>0</v>
      </c>
    </row>
    <row r="17" spans="1:11" ht="15">
      <c r="A17" s="29"/>
      <c r="B17" s="245" t="s">
        <v>52</v>
      </c>
      <c r="C17" s="246">
        <f>'vBu - 2000'!R22</f>
        <v>8.1</v>
      </c>
      <c r="D17" s="20">
        <v>196.7</v>
      </c>
      <c r="E17" s="246">
        <f>'vBu - 2000'!U22</f>
        <v>522</v>
      </c>
      <c r="F17" s="246"/>
      <c r="G17" s="11">
        <f>'vBu - 2000'!T22</f>
        <v>0.31475</v>
      </c>
      <c r="H17" s="20">
        <f>'vBu - 2000'!S22</f>
        <v>60</v>
      </c>
      <c r="I17" s="79">
        <v>6</v>
      </c>
      <c r="J17" s="78">
        <f>'vBu - 2000'!V22</f>
        <v>6</v>
      </c>
      <c r="K17" s="43"/>
    </row>
    <row r="18" spans="1:11" ht="15">
      <c r="A18" s="29"/>
      <c r="B18" s="247" t="s">
        <v>53</v>
      </c>
      <c r="C18" s="246">
        <f>'vBu - 2000'!W22</f>
        <v>8</v>
      </c>
      <c r="D18" s="20"/>
      <c r="E18" s="246"/>
      <c r="F18" s="246"/>
      <c r="G18" s="11">
        <f>'vBu - 2000'!Y22</f>
        <v>0.1868</v>
      </c>
      <c r="H18" s="20">
        <f>'vBu - 2000'!X22</f>
        <v>86</v>
      </c>
      <c r="I18" s="79"/>
      <c r="J18" s="78">
        <f>'vBu - 2000'!AA22</f>
        <v>2</v>
      </c>
      <c r="K18" s="43"/>
    </row>
    <row r="19" spans="1:11" ht="15">
      <c r="A19" s="29"/>
      <c r="B19" s="247" t="s">
        <v>54</v>
      </c>
      <c r="C19" s="246">
        <f>'vBu - 2000'!AB22</f>
        <v>8</v>
      </c>
      <c r="D19" s="20"/>
      <c r="E19" s="246"/>
      <c r="F19" s="246"/>
      <c r="G19" s="11">
        <f>'vBu - 2000'!AD22</f>
        <v>0.32525</v>
      </c>
      <c r="H19" s="20">
        <f>'vBu - 2000'!AC22</f>
        <v>82.5</v>
      </c>
      <c r="I19" s="79"/>
      <c r="J19" s="78">
        <f>'vBu - 2000'!AF22</f>
        <v>1</v>
      </c>
      <c r="K19" s="43"/>
    </row>
    <row r="20" spans="1:11" ht="15.75" thickBot="1">
      <c r="A20" s="29"/>
      <c r="B20" s="250" t="s">
        <v>7</v>
      </c>
      <c r="C20" s="17">
        <f aca="true" t="shared" si="1" ref="C20:I20">AVERAGEA(C17:C19)</f>
        <v>8.033333333333333</v>
      </c>
      <c r="D20" s="52">
        <f t="shared" si="1"/>
        <v>196.7</v>
      </c>
      <c r="E20" s="17">
        <f t="shared" si="1"/>
        <v>522</v>
      </c>
      <c r="F20" s="17" t="e">
        <f t="shared" si="1"/>
        <v>#DIV/0!</v>
      </c>
      <c r="G20" s="53">
        <f t="shared" si="1"/>
        <v>0.2756</v>
      </c>
      <c r="H20" s="52">
        <f t="shared" si="1"/>
        <v>76.16666666666667</v>
      </c>
      <c r="I20" s="380">
        <f t="shared" si="1"/>
        <v>6</v>
      </c>
      <c r="J20" s="82">
        <f>AVERAGEA(J17:J19)</f>
        <v>3</v>
      </c>
      <c r="K20" s="45">
        <f>SUM(K17:K19)</f>
        <v>0</v>
      </c>
    </row>
    <row r="21" spans="1:11" ht="16.5" thickBot="1" thickTop="1">
      <c r="A21" s="29"/>
      <c r="B21" s="251" t="s">
        <v>8</v>
      </c>
      <c r="C21" s="252">
        <f aca="true" t="shared" si="2" ref="C21:I21">AVERAGEA(C13:C15,C17:C19)</f>
        <v>8</v>
      </c>
      <c r="D21" s="72">
        <f t="shared" si="2"/>
        <v>173.64999999999998</v>
      </c>
      <c r="E21" s="252">
        <f>AVERAGEA(E13:E15,E17:E19)</f>
        <v>486.5</v>
      </c>
      <c r="F21" s="252">
        <f t="shared" si="2"/>
        <v>31.95</v>
      </c>
      <c r="G21" s="83">
        <f t="shared" si="2"/>
        <v>0.2591333333333333</v>
      </c>
      <c r="H21" s="72">
        <f t="shared" si="2"/>
        <v>76.25</v>
      </c>
      <c r="I21" s="84">
        <f t="shared" si="2"/>
        <v>4.1</v>
      </c>
      <c r="J21" s="85">
        <f>AVERAGEA(J13:J15,J17:J19)</f>
        <v>2</v>
      </c>
      <c r="K21" s="46">
        <f>SUM(K16,K20)</f>
        <v>0</v>
      </c>
    </row>
    <row r="22" spans="1:11" ht="15.75" thickTop="1">
      <c r="A22" s="29"/>
      <c r="B22" s="247" t="s">
        <v>55</v>
      </c>
      <c r="C22" s="246">
        <f>'vBu - 2000'!C35</f>
        <v>7.9</v>
      </c>
      <c r="D22" s="20">
        <v>171.6</v>
      </c>
      <c r="E22" s="246">
        <f>'vBu - 2000'!F35</f>
        <v>527</v>
      </c>
      <c r="F22" s="246"/>
      <c r="G22" s="11">
        <f>'vBu - 2000'!E35</f>
        <v>0.195</v>
      </c>
      <c r="H22" s="20">
        <f>'vBu - 2000'!D35</f>
        <v>75</v>
      </c>
      <c r="I22" s="79">
        <v>5.6</v>
      </c>
      <c r="J22" s="78">
        <f>'vBu - 2000'!G35</f>
        <v>1</v>
      </c>
      <c r="K22" s="43"/>
    </row>
    <row r="23" spans="1:11" ht="15">
      <c r="A23" s="29"/>
      <c r="B23" s="245" t="s">
        <v>56</v>
      </c>
      <c r="C23" s="246">
        <f>'vBu - 2000'!H35</f>
        <v>8.1</v>
      </c>
      <c r="D23" s="20"/>
      <c r="E23" s="246"/>
      <c r="F23" s="246"/>
      <c r="G23" s="11">
        <f>'vBu - 2000'!J35</f>
        <v>0.2476</v>
      </c>
      <c r="H23" s="20">
        <f>'vBu - 2000'!I35</f>
        <v>64</v>
      </c>
      <c r="I23" s="79"/>
      <c r="J23" s="78">
        <f>'vBu - 2000'!L35</f>
        <v>1</v>
      </c>
      <c r="K23" s="43"/>
    </row>
    <row r="24" spans="1:11" ht="15">
      <c r="A24" s="29"/>
      <c r="B24" s="247" t="s">
        <v>57</v>
      </c>
      <c r="C24" s="246">
        <f>'vBu - 2000'!M35</f>
        <v>8</v>
      </c>
      <c r="D24" s="20"/>
      <c r="E24" s="246"/>
      <c r="F24" s="246"/>
      <c r="G24" s="11">
        <f>'vBu - 2000'!O35</f>
        <v>0.2025</v>
      </c>
      <c r="H24" s="20">
        <f>'vBu - 2000'!N35</f>
        <v>77.5</v>
      </c>
      <c r="I24" s="79"/>
      <c r="J24" s="78">
        <f>'vBu - 2000'!Q35</f>
        <v>1</v>
      </c>
      <c r="K24" s="43"/>
    </row>
    <row r="25" spans="1:11" ht="15">
      <c r="A25" s="29"/>
      <c r="B25" s="248" t="s">
        <v>9</v>
      </c>
      <c r="C25" s="249">
        <f aca="true" t="shared" si="3" ref="C25:I25">AVERAGEA(C22:C24)</f>
        <v>8</v>
      </c>
      <c r="D25" s="33">
        <f t="shared" si="3"/>
        <v>171.6</v>
      </c>
      <c r="E25" s="249">
        <f t="shared" si="3"/>
        <v>527</v>
      </c>
      <c r="F25" s="249" t="e">
        <f t="shared" si="3"/>
        <v>#DIV/0!</v>
      </c>
      <c r="G25" s="10">
        <f t="shared" si="3"/>
        <v>0.21503333333333333</v>
      </c>
      <c r="H25" s="33">
        <f t="shared" si="3"/>
        <v>72.16666666666667</v>
      </c>
      <c r="I25" s="80">
        <f t="shared" si="3"/>
        <v>5.6</v>
      </c>
      <c r="J25" s="81">
        <f>AVERAGEA(J22:J24)</f>
        <v>1</v>
      </c>
      <c r="K25" s="44">
        <f>SUM(K22:K24)</f>
        <v>0</v>
      </c>
    </row>
    <row r="26" spans="1:11" ht="15">
      <c r="A26" s="29"/>
      <c r="B26" s="247" t="s">
        <v>58</v>
      </c>
      <c r="C26" s="246">
        <f>'vBu - 2000'!R35</f>
        <v>8</v>
      </c>
      <c r="D26" s="20">
        <v>172</v>
      </c>
      <c r="E26" s="246">
        <f>'vBu - 2000'!U35</f>
        <v>504</v>
      </c>
      <c r="F26" s="246"/>
      <c r="G26" s="11">
        <f>'vBu - 2000'!T35</f>
        <v>0.2535</v>
      </c>
      <c r="H26" s="20">
        <f>'vBu - 2000'!S35</f>
        <v>85</v>
      </c>
      <c r="I26" s="79">
        <v>7.5</v>
      </c>
      <c r="J26" s="78">
        <f>'vBu - 2000'!V35</f>
        <v>1</v>
      </c>
      <c r="K26" s="43"/>
    </row>
    <row r="27" spans="1:11" ht="15">
      <c r="A27" s="29"/>
      <c r="B27" s="245" t="s">
        <v>59</v>
      </c>
      <c r="C27" s="246">
        <f>'vBu - 2000'!W35</f>
        <v>7.9</v>
      </c>
      <c r="D27" s="20"/>
      <c r="E27" s="246"/>
      <c r="F27" s="246"/>
      <c r="G27" s="11">
        <f>'vBu - 2000'!Y35</f>
        <v>0.5660000000000001</v>
      </c>
      <c r="H27" s="20">
        <f>'vBu - 2000'!X35</f>
        <v>94</v>
      </c>
      <c r="I27" s="79"/>
      <c r="J27" s="78">
        <f>'vBu - 2000'!AA35</f>
        <v>16</v>
      </c>
      <c r="K27" s="43"/>
    </row>
    <row r="28" spans="1:11" ht="15">
      <c r="A28" s="29"/>
      <c r="B28" s="245" t="s">
        <v>60</v>
      </c>
      <c r="C28" s="246">
        <f>'vBu - 2000'!AB35</f>
        <v>8.1</v>
      </c>
      <c r="D28" s="20"/>
      <c r="E28" s="246"/>
      <c r="F28" s="246"/>
      <c r="G28" s="11">
        <f>'vBu - 2000'!AD35</f>
        <v>0.249</v>
      </c>
      <c r="H28" s="20">
        <f>'vBu - 2000'!AC35</f>
        <v>87.5</v>
      </c>
      <c r="I28" s="79"/>
      <c r="J28" s="78">
        <f>'vBu - 2000'!AF35</f>
        <v>1</v>
      </c>
      <c r="K28" s="43"/>
    </row>
    <row r="29" spans="1:11" ht="15.75" thickBot="1">
      <c r="A29" s="29"/>
      <c r="B29" s="250" t="s">
        <v>10</v>
      </c>
      <c r="C29" s="17">
        <f aca="true" t="shared" si="4" ref="C29:I29">AVERAGEA(C26:C28)</f>
        <v>8</v>
      </c>
      <c r="D29" s="52">
        <f t="shared" si="4"/>
        <v>172</v>
      </c>
      <c r="E29" s="17">
        <f t="shared" si="4"/>
        <v>504</v>
      </c>
      <c r="F29" s="17" t="e">
        <f t="shared" si="4"/>
        <v>#DIV/0!</v>
      </c>
      <c r="G29" s="53">
        <f t="shared" si="4"/>
        <v>0.35616666666666674</v>
      </c>
      <c r="H29" s="17">
        <f t="shared" si="4"/>
        <v>88.83333333333333</v>
      </c>
      <c r="I29" s="380">
        <f t="shared" si="4"/>
        <v>7.5</v>
      </c>
      <c r="J29" s="82">
        <f>AVERAGEA(J26:J28)</f>
        <v>6</v>
      </c>
      <c r="K29" s="45">
        <f>SUM(K26:K28)</f>
        <v>0</v>
      </c>
    </row>
    <row r="30" spans="1:13" ht="16.5" thickBot="1" thickTop="1">
      <c r="A30" s="29"/>
      <c r="B30" s="253" t="s">
        <v>11</v>
      </c>
      <c r="C30" s="86">
        <f aca="true" t="shared" si="5" ref="C30:I30">AVERAGEA(C22:C24,C26:C28)</f>
        <v>8</v>
      </c>
      <c r="D30" s="87">
        <f t="shared" si="5"/>
        <v>171.8</v>
      </c>
      <c r="E30" s="86">
        <f>AVERAGEA(E22:E24,E26:E28)</f>
        <v>515.5</v>
      </c>
      <c r="F30" s="86" t="e">
        <f t="shared" si="5"/>
        <v>#DIV/0!</v>
      </c>
      <c r="G30" s="88">
        <f t="shared" si="5"/>
        <v>0.2856</v>
      </c>
      <c r="H30" s="86">
        <f t="shared" si="5"/>
        <v>80.5</v>
      </c>
      <c r="I30" s="89">
        <f t="shared" si="5"/>
        <v>6.55</v>
      </c>
      <c r="J30" s="91">
        <f>AVERAGEA(J22:J24,J26:J28)</f>
        <v>3.5</v>
      </c>
      <c r="K30" s="43">
        <f>SUM(K25,K29)</f>
        <v>0</v>
      </c>
      <c r="M30" s="34"/>
    </row>
    <row r="31" spans="1:13" ht="16.5" thickBot="1" thickTop="1">
      <c r="A31" s="29"/>
      <c r="B31" s="254" t="s">
        <v>0</v>
      </c>
      <c r="C31" s="284"/>
      <c r="D31" s="256"/>
      <c r="E31" s="257"/>
      <c r="F31" s="258"/>
      <c r="G31" s="259">
        <v>0.01</v>
      </c>
      <c r="H31" s="260">
        <v>20</v>
      </c>
      <c r="I31" s="262"/>
      <c r="J31" s="264"/>
      <c r="K31" s="92"/>
      <c r="M31" s="34"/>
    </row>
    <row r="32" spans="1:11" ht="16.5" thickBot="1" thickTop="1">
      <c r="A32" s="29"/>
      <c r="B32" s="216" t="s">
        <v>19</v>
      </c>
      <c r="C32" s="285">
        <f aca="true" t="shared" si="6" ref="C32:J32">AVERAGEA(C13:C15,C17:C19,C22:C24,C26:C28)</f>
        <v>8</v>
      </c>
      <c r="D32" s="99">
        <f t="shared" si="6"/>
        <v>172.725</v>
      </c>
      <c r="E32" s="150">
        <f>AVERAGEA(E13:E15,E17:E19,E22:E24,E26:E28)</f>
        <v>501</v>
      </c>
      <c r="F32" s="265">
        <f t="shared" si="6"/>
        <v>31.95</v>
      </c>
      <c r="G32" s="100">
        <f t="shared" si="6"/>
        <v>0.2723666666666667</v>
      </c>
      <c r="H32" s="99">
        <f t="shared" si="6"/>
        <v>78.375</v>
      </c>
      <c r="I32" s="101">
        <f t="shared" si="6"/>
        <v>5.324999999999999</v>
      </c>
      <c r="J32" s="103">
        <f t="shared" si="6"/>
        <v>2.75</v>
      </c>
      <c r="K32" s="35"/>
    </row>
    <row r="33" spans="1:11" ht="15">
      <c r="A33" s="29"/>
      <c r="B33" s="218" t="s">
        <v>20</v>
      </c>
      <c r="C33" s="3">
        <f>MINA(C13:C15,C17:C19,C22:C24,C26:C28)</f>
        <v>7.9</v>
      </c>
      <c r="D33" s="57">
        <f aca="true" t="shared" si="7" ref="D33:J33">MINA(D13:D15,D17:D19,D22:D24,D26:D28)</f>
        <v>150.6</v>
      </c>
      <c r="E33" s="57">
        <f t="shared" si="7"/>
        <v>451</v>
      </c>
      <c r="F33" s="266">
        <f t="shared" si="7"/>
        <v>31.95</v>
      </c>
      <c r="G33" s="95">
        <f t="shared" si="7"/>
        <v>0.153</v>
      </c>
      <c r="H33" s="57">
        <f t="shared" si="7"/>
        <v>60</v>
      </c>
      <c r="I33" s="56">
        <f t="shared" si="7"/>
        <v>2.2</v>
      </c>
      <c r="J33" s="93">
        <f t="shared" si="7"/>
        <v>1</v>
      </c>
      <c r="K33" s="1"/>
    </row>
    <row r="34" spans="1:11" ht="15.75" thickBot="1">
      <c r="A34" s="102"/>
      <c r="B34" s="267" t="s">
        <v>21</v>
      </c>
      <c r="C34" s="286">
        <f>MAXA(C13:C15,C17:C19,C22:C24,C26:C28)</f>
        <v>8.1</v>
      </c>
      <c r="D34" s="96">
        <f aca="true" t="shared" si="8" ref="D34:J34">MAXA(D13:D15,D17:D19,D22:D24,D26:D28)</f>
        <v>196.7</v>
      </c>
      <c r="E34" s="96">
        <f t="shared" si="8"/>
        <v>527</v>
      </c>
      <c r="F34" s="268">
        <f t="shared" si="8"/>
        <v>31.95</v>
      </c>
      <c r="G34" s="97">
        <f t="shared" si="8"/>
        <v>0.5660000000000001</v>
      </c>
      <c r="H34" s="96">
        <f t="shared" si="8"/>
        <v>94</v>
      </c>
      <c r="I34" s="98">
        <f t="shared" si="8"/>
        <v>7.5</v>
      </c>
      <c r="J34" s="94">
        <f t="shared" si="8"/>
        <v>16</v>
      </c>
      <c r="K34" s="9"/>
    </row>
    <row r="35" spans="2:11" ht="15">
      <c r="B35" s="269"/>
      <c r="C35" s="3"/>
      <c r="D35" s="12"/>
      <c r="E35" s="12"/>
      <c r="F35" s="179"/>
      <c r="G35" s="15"/>
      <c r="H35" s="12"/>
      <c r="I35" s="8"/>
      <c r="J35" s="19"/>
      <c r="K35" s="14"/>
    </row>
    <row r="36" spans="2:11" ht="15">
      <c r="B36" s="269"/>
      <c r="C36" s="3"/>
      <c r="D36" s="12"/>
      <c r="E36" s="12"/>
      <c r="F36" s="179"/>
      <c r="G36" s="15"/>
      <c r="H36" s="12"/>
      <c r="I36" s="8"/>
      <c r="J36" s="19"/>
      <c r="K36" s="14"/>
    </row>
    <row r="37" spans="2:11" ht="15">
      <c r="B37" s="168"/>
      <c r="D37" s="36"/>
      <c r="E37" s="36"/>
      <c r="G37" s="50"/>
      <c r="H37" s="37"/>
      <c r="J37" s="38"/>
      <c r="K37" s="36"/>
    </row>
    <row r="38" spans="4:11" ht="13.5">
      <c r="D38" s="36"/>
      <c r="E38" s="36"/>
      <c r="G38" s="50"/>
      <c r="H38" s="37"/>
      <c r="J38" s="38"/>
      <c r="K38" s="36"/>
    </row>
    <row r="39" spans="4:11" ht="13.5">
      <c r="D39" s="36"/>
      <c r="E39" s="36"/>
      <c r="G39" s="50"/>
      <c r="H39" s="37"/>
      <c r="J39" s="38"/>
      <c r="K39" s="36"/>
    </row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90" r:id="rId1"/>
  <headerFooter alignWithMargins="0">
    <oddFooter>&amp;C&amp;"Times New Roman CE,obyčejné\23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7"/>
  <dimension ref="A1:O37"/>
  <sheetViews>
    <sheetView workbookViewId="0" topLeftCell="D14">
      <selection activeCell="I32" sqref="I26:I32"/>
    </sheetView>
  </sheetViews>
  <sheetFormatPr defaultColWidth="9.77734375" defaultRowHeight="15.75"/>
  <cols>
    <col min="1" max="1" width="2.6640625" style="172" customWidth="1"/>
    <col min="2" max="2" width="14.10546875" style="168" customWidth="1"/>
    <col min="3" max="3" width="6.4453125" style="241" customWidth="1"/>
    <col min="4" max="4" width="6.4453125" style="168" customWidth="1"/>
    <col min="5" max="5" width="6.4453125" style="242" customWidth="1"/>
    <col min="6" max="6" width="6.4453125" style="168" customWidth="1"/>
    <col min="7" max="7" width="6.4453125" style="242" customWidth="1"/>
    <col min="8" max="8" width="6.4453125" style="168" customWidth="1"/>
    <col min="9" max="9" width="6.4453125" style="242" customWidth="1"/>
    <col min="10" max="10" width="6.4453125" style="2" customWidth="1"/>
    <col min="11" max="11" width="6.4453125" style="241" customWidth="1"/>
    <col min="12" max="12" width="6.4453125" style="168" customWidth="1"/>
    <col min="13" max="13" width="6.4453125" style="241" customWidth="1"/>
    <col min="14" max="14" width="6.4453125" style="168" customWidth="1"/>
    <col min="15" max="16384" width="5.77734375" style="168" customWidth="1"/>
  </cols>
  <sheetData>
    <row r="1" spans="1:14" ht="15">
      <c r="A1" s="162"/>
      <c r="B1" s="163"/>
      <c r="C1" s="164"/>
      <c r="D1" s="163"/>
      <c r="E1" s="165"/>
      <c r="F1" s="163"/>
      <c r="G1" s="165"/>
      <c r="H1" s="163"/>
      <c r="I1" s="165"/>
      <c r="J1" s="166"/>
      <c r="K1" s="164"/>
      <c r="L1" s="163"/>
      <c r="M1" s="164"/>
      <c r="N1" s="167"/>
    </row>
    <row r="2" spans="1:14" ht="15">
      <c r="A2" s="169"/>
      <c r="B2" s="170" t="s">
        <v>28</v>
      </c>
      <c r="C2" s="171"/>
      <c r="D2" s="172"/>
      <c r="E2" s="173"/>
      <c r="F2" s="172"/>
      <c r="G2" s="173"/>
      <c r="H2" s="172"/>
      <c r="I2" s="173"/>
      <c r="J2" s="3"/>
      <c r="K2" s="19"/>
      <c r="L2" s="174"/>
      <c r="M2" s="19"/>
      <c r="N2" s="1"/>
    </row>
    <row r="3" spans="1:14" ht="15">
      <c r="A3" s="169"/>
      <c r="B3" s="170" t="s">
        <v>18</v>
      </c>
      <c r="C3" s="175"/>
      <c r="D3" s="172"/>
      <c r="E3" s="173"/>
      <c r="F3" s="172"/>
      <c r="G3" s="173"/>
      <c r="H3" s="172"/>
      <c r="I3" s="173"/>
      <c r="J3" s="3"/>
      <c r="K3" s="19"/>
      <c r="L3" s="174"/>
      <c r="M3" s="19"/>
      <c r="N3" s="1"/>
    </row>
    <row r="4" spans="1:14" ht="17.25">
      <c r="A4" s="169"/>
      <c r="B4" s="174"/>
      <c r="C4" s="176"/>
      <c r="D4" s="172"/>
      <c r="E4" s="173"/>
      <c r="F4" s="172"/>
      <c r="G4" s="173"/>
      <c r="H4" s="172"/>
      <c r="I4" s="173"/>
      <c r="J4" s="3"/>
      <c r="K4" s="19"/>
      <c r="L4" s="177"/>
      <c r="M4" s="19"/>
      <c r="N4" s="1"/>
    </row>
    <row r="5" spans="1:14" ht="17.25">
      <c r="A5" s="169"/>
      <c r="B5" s="178" t="s">
        <v>23</v>
      </c>
      <c r="C5" s="179"/>
      <c r="D5" s="172"/>
      <c r="E5" s="173"/>
      <c r="F5" s="172"/>
      <c r="G5" s="173"/>
      <c r="H5" s="172"/>
      <c r="I5" s="173"/>
      <c r="J5" s="3"/>
      <c r="K5" s="19"/>
      <c r="L5" s="174"/>
      <c r="M5" s="19"/>
      <c r="N5" s="1"/>
    </row>
    <row r="6" spans="1:14" ht="17.25">
      <c r="A6" s="169"/>
      <c r="B6" s="180"/>
      <c r="C6" s="179"/>
      <c r="D6" s="172"/>
      <c r="E6" s="173"/>
      <c r="F6" s="172"/>
      <c r="G6" s="173"/>
      <c r="H6" s="172"/>
      <c r="I6" s="173"/>
      <c r="J6" s="3"/>
      <c r="K6" s="19"/>
      <c r="L6" s="174"/>
      <c r="M6" s="19"/>
      <c r="N6" s="1"/>
    </row>
    <row r="7" spans="1:14" ht="18">
      <c r="A7" s="169"/>
      <c r="B7" s="60" t="s">
        <v>61</v>
      </c>
      <c r="C7" s="175"/>
      <c r="D7" s="172"/>
      <c r="E7" s="173"/>
      <c r="F7" s="172"/>
      <c r="G7" s="173"/>
      <c r="H7" s="172"/>
      <c r="I7" s="173"/>
      <c r="J7" s="3"/>
      <c r="K7" s="19"/>
      <c r="L7" s="172"/>
      <c r="M7" s="19"/>
      <c r="N7" s="1"/>
    </row>
    <row r="8" spans="1:14" ht="30">
      <c r="A8" s="169"/>
      <c r="B8" s="172"/>
      <c r="C8" s="19"/>
      <c r="D8" s="182"/>
      <c r="E8" s="183"/>
      <c r="F8" s="182"/>
      <c r="G8" s="183"/>
      <c r="H8" s="182"/>
      <c r="I8" s="173"/>
      <c r="J8" s="3"/>
      <c r="K8" s="19"/>
      <c r="L8" s="172"/>
      <c r="M8" s="19"/>
      <c r="N8" s="1"/>
    </row>
    <row r="9" spans="1:14" ht="15">
      <c r="A9" s="169"/>
      <c r="B9" s="174" t="s">
        <v>32</v>
      </c>
      <c r="C9" s="19"/>
      <c r="D9" s="172"/>
      <c r="E9" s="173"/>
      <c r="F9" s="172"/>
      <c r="G9" s="173"/>
      <c r="H9" s="172"/>
      <c r="I9" s="173"/>
      <c r="J9" s="3"/>
      <c r="K9" s="19"/>
      <c r="L9" s="184"/>
      <c r="M9" s="104" t="s">
        <v>63</v>
      </c>
      <c r="N9" s="185"/>
    </row>
    <row r="10" spans="1:15" s="195" customFormat="1" ht="15">
      <c r="A10" s="169"/>
      <c r="B10" s="186" t="s">
        <v>27</v>
      </c>
      <c r="C10" s="187" t="s">
        <v>34</v>
      </c>
      <c r="D10" s="188"/>
      <c r="E10" s="189" t="s">
        <v>35</v>
      </c>
      <c r="F10" s="190"/>
      <c r="G10" s="191" t="s">
        <v>36</v>
      </c>
      <c r="H10" s="192"/>
      <c r="I10" s="189" t="s">
        <v>37</v>
      </c>
      <c r="J10" s="189"/>
      <c r="K10" s="193" t="s">
        <v>38</v>
      </c>
      <c r="L10" s="192"/>
      <c r="M10" s="191" t="s">
        <v>39</v>
      </c>
      <c r="N10" s="194"/>
      <c r="O10" s="168"/>
    </row>
    <row r="11" spans="1:15" s="201" customFormat="1" ht="18">
      <c r="A11" s="196"/>
      <c r="B11" s="197" t="s">
        <v>22</v>
      </c>
      <c r="C11" s="198" t="s">
        <v>12</v>
      </c>
      <c r="D11" s="199" t="s">
        <v>14</v>
      </c>
      <c r="E11" s="198" t="s">
        <v>12</v>
      </c>
      <c r="F11" s="199" t="s">
        <v>14</v>
      </c>
      <c r="G11" s="198" t="s">
        <v>12</v>
      </c>
      <c r="H11" s="199" t="s">
        <v>14</v>
      </c>
      <c r="I11" s="198" t="s">
        <v>12</v>
      </c>
      <c r="J11" s="199" t="s">
        <v>14</v>
      </c>
      <c r="K11" s="198" t="s">
        <v>12</v>
      </c>
      <c r="L11" s="199" t="s">
        <v>14</v>
      </c>
      <c r="M11" s="198" t="s">
        <v>12</v>
      </c>
      <c r="N11" s="200" t="s">
        <v>14</v>
      </c>
      <c r="O11" s="2"/>
    </row>
    <row r="12" spans="1:15" s="204" customFormat="1" ht="15">
      <c r="A12" s="196"/>
      <c r="B12" s="202" t="s">
        <v>40</v>
      </c>
      <c r="C12" s="69" t="s">
        <v>24</v>
      </c>
      <c r="D12" s="70" t="s">
        <v>25</v>
      </c>
      <c r="E12" s="69" t="s">
        <v>24</v>
      </c>
      <c r="F12" s="70" t="s">
        <v>25</v>
      </c>
      <c r="G12" s="69" t="s">
        <v>24</v>
      </c>
      <c r="H12" s="70" t="s">
        <v>25</v>
      </c>
      <c r="I12" s="69" t="s">
        <v>24</v>
      </c>
      <c r="J12" s="70" t="s">
        <v>25</v>
      </c>
      <c r="K12" s="69" t="s">
        <v>24</v>
      </c>
      <c r="L12" s="70" t="s">
        <v>25</v>
      </c>
      <c r="M12" s="69" t="s">
        <v>24</v>
      </c>
      <c r="N12" s="203" t="s">
        <v>25</v>
      </c>
      <c r="O12" s="3"/>
    </row>
    <row r="13" spans="1:15" s="201" customFormat="1" ht="15">
      <c r="A13" s="196"/>
      <c r="B13" s="51"/>
      <c r="C13" s="61">
        <v>0.274</v>
      </c>
      <c r="D13" s="16">
        <v>80</v>
      </c>
      <c r="E13" s="61">
        <v>0.498</v>
      </c>
      <c r="F13" s="16">
        <v>80</v>
      </c>
      <c r="G13" s="61">
        <v>0.988</v>
      </c>
      <c r="H13" s="16">
        <v>210</v>
      </c>
      <c r="I13" s="61">
        <v>0.569</v>
      </c>
      <c r="J13" s="16">
        <v>110</v>
      </c>
      <c r="K13" s="61">
        <v>0.57</v>
      </c>
      <c r="L13" s="16">
        <v>110</v>
      </c>
      <c r="M13" s="61">
        <v>0.608</v>
      </c>
      <c r="N13" s="205">
        <v>110</v>
      </c>
      <c r="O13" s="2"/>
    </row>
    <row r="14" spans="1:15" s="201" customFormat="1" ht="15">
      <c r="A14" s="196"/>
      <c r="B14" s="51"/>
      <c r="C14" s="61">
        <v>0.286</v>
      </c>
      <c r="D14" s="16">
        <v>70</v>
      </c>
      <c r="E14" s="61">
        <v>0.488</v>
      </c>
      <c r="F14" s="16">
        <v>50</v>
      </c>
      <c r="G14" s="61">
        <v>0.216</v>
      </c>
      <c r="H14" s="16">
        <v>50</v>
      </c>
      <c r="I14" s="61">
        <v>0.732</v>
      </c>
      <c r="J14" s="16">
        <v>90</v>
      </c>
      <c r="K14" s="61">
        <v>0.45</v>
      </c>
      <c r="L14" s="16">
        <v>90</v>
      </c>
      <c r="M14" s="61">
        <v>0.881</v>
      </c>
      <c r="N14" s="205">
        <v>140</v>
      </c>
      <c r="O14" s="2"/>
    </row>
    <row r="15" spans="1:15" s="201" customFormat="1" ht="15">
      <c r="A15" s="196"/>
      <c r="B15" s="51"/>
      <c r="C15" s="61">
        <v>0.176</v>
      </c>
      <c r="D15" s="16">
        <v>70</v>
      </c>
      <c r="E15" s="61">
        <v>0.284</v>
      </c>
      <c r="F15" s="16">
        <v>80</v>
      </c>
      <c r="G15" s="61">
        <v>0.22</v>
      </c>
      <c r="H15" s="16">
        <v>110</v>
      </c>
      <c r="I15" s="61">
        <v>1</v>
      </c>
      <c r="J15" s="16">
        <v>240</v>
      </c>
      <c r="K15" s="61">
        <v>0.504</v>
      </c>
      <c r="L15" s="16">
        <v>80</v>
      </c>
      <c r="M15" s="61">
        <v>0.617</v>
      </c>
      <c r="N15" s="205">
        <v>110</v>
      </c>
      <c r="O15" s="2"/>
    </row>
    <row r="16" spans="1:15" s="201" customFormat="1" ht="15">
      <c r="A16" s="196"/>
      <c r="B16" s="51"/>
      <c r="C16" s="61">
        <v>0.29</v>
      </c>
      <c r="D16" s="16">
        <v>70</v>
      </c>
      <c r="E16" s="61">
        <v>0.252</v>
      </c>
      <c r="F16" s="16">
        <v>80</v>
      </c>
      <c r="G16" s="61">
        <v>0.394</v>
      </c>
      <c r="H16" s="16">
        <v>70</v>
      </c>
      <c r="I16" s="61">
        <v>0.218</v>
      </c>
      <c r="J16" s="16">
        <v>140</v>
      </c>
      <c r="K16" s="61">
        <v>0.462</v>
      </c>
      <c r="L16" s="16">
        <v>70</v>
      </c>
      <c r="M16" s="61">
        <v>0.743</v>
      </c>
      <c r="N16" s="205">
        <v>110</v>
      </c>
      <c r="O16" s="2"/>
    </row>
    <row r="17" spans="1:15" s="201" customFormat="1" ht="15.75" thickBot="1">
      <c r="A17" s="196"/>
      <c r="B17" s="51"/>
      <c r="C17" s="61">
        <v>0.2</v>
      </c>
      <c r="D17" s="16">
        <v>70</v>
      </c>
      <c r="E17" s="61"/>
      <c r="F17" s="16"/>
      <c r="G17" s="61"/>
      <c r="H17" s="16"/>
      <c r="I17" s="61"/>
      <c r="J17" s="16"/>
      <c r="K17" s="61">
        <v>0.412</v>
      </c>
      <c r="L17" s="16">
        <v>80</v>
      </c>
      <c r="M17" s="61"/>
      <c r="N17" s="205"/>
      <c r="O17" s="2"/>
    </row>
    <row r="18" spans="1:15" s="211" customFormat="1" ht="16.5" thickBot="1" thickTop="1">
      <c r="A18" s="206"/>
      <c r="B18" s="270" t="s">
        <v>0</v>
      </c>
      <c r="C18" s="271">
        <v>0.01</v>
      </c>
      <c r="D18" s="272">
        <v>20</v>
      </c>
      <c r="E18" s="271">
        <v>0.01</v>
      </c>
      <c r="F18" s="272">
        <v>20</v>
      </c>
      <c r="G18" s="271">
        <v>0.01</v>
      </c>
      <c r="H18" s="272">
        <v>20</v>
      </c>
      <c r="I18" s="271">
        <v>0.01</v>
      </c>
      <c r="J18" s="272">
        <v>20</v>
      </c>
      <c r="K18" s="271">
        <v>0.01</v>
      </c>
      <c r="L18" s="272">
        <v>20</v>
      </c>
      <c r="M18" s="271">
        <v>0.01</v>
      </c>
      <c r="N18" s="273">
        <v>20</v>
      </c>
      <c r="O18" s="210"/>
    </row>
    <row r="19" spans="1:15" s="201" customFormat="1" ht="15.75" thickTop="1">
      <c r="A19" s="196"/>
      <c r="B19" s="216" t="s">
        <v>19</v>
      </c>
      <c r="C19" s="53">
        <f>AVERAGEA(C13:C17)</f>
        <v>0.2452</v>
      </c>
      <c r="D19" s="52">
        <f aca="true" t="shared" si="0" ref="D19:I19">AVERAGEA(D13:D17)</f>
        <v>72</v>
      </c>
      <c r="E19" s="53">
        <f>AVERAGEA(E13:E17)</f>
        <v>0.3805</v>
      </c>
      <c r="F19" s="52">
        <f t="shared" si="0"/>
        <v>72.5</v>
      </c>
      <c r="G19" s="53">
        <f>AVERAGEA(G13:G17)</f>
        <v>0.4545</v>
      </c>
      <c r="H19" s="52">
        <f t="shared" si="0"/>
        <v>110</v>
      </c>
      <c r="I19" s="53">
        <f t="shared" si="0"/>
        <v>0.62975</v>
      </c>
      <c r="J19" s="52">
        <f>AVERAGEA(J13:J17)</f>
        <v>145</v>
      </c>
      <c r="K19" s="53">
        <f>AVERAGEA(K13:K17)</f>
        <v>0.4796</v>
      </c>
      <c r="L19" s="52">
        <f>AVERAGEA(L13:L17)</f>
        <v>86</v>
      </c>
      <c r="M19" s="53">
        <f>AVERAGEA(M13:M17)</f>
        <v>0.7122499999999999</v>
      </c>
      <c r="N19" s="274">
        <f>AVERAGEA(N13:N17)</f>
        <v>117.5</v>
      </c>
      <c r="O19" s="2"/>
    </row>
    <row r="20" spans="1:15" s="201" customFormat="1" ht="15">
      <c r="A20" s="196"/>
      <c r="B20" s="218" t="s">
        <v>20</v>
      </c>
      <c r="C20" s="11">
        <f>MINA(C13:C17)</f>
        <v>0.176</v>
      </c>
      <c r="D20" s="20">
        <f aca="true" t="shared" si="1" ref="D20:I20">MINA(D13:D17)</f>
        <v>70</v>
      </c>
      <c r="E20" s="11">
        <f>MINA(E13:E17)</f>
        <v>0.252</v>
      </c>
      <c r="F20" s="20">
        <f t="shared" si="1"/>
        <v>50</v>
      </c>
      <c r="G20" s="11">
        <f>MINA(G13:G17)</f>
        <v>0.216</v>
      </c>
      <c r="H20" s="20">
        <f t="shared" si="1"/>
        <v>50</v>
      </c>
      <c r="I20" s="11">
        <f t="shared" si="1"/>
        <v>0.218</v>
      </c>
      <c r="J20" s="20">
        <f>MINA(J13:J17)</f>
        <v>90</v>
      </c>
      <c r="K20" s="11">
        <f>MINA(K13:K17)</f>
        <v>0.412</v>
      </c>
      <c r="L20" s="20">
        <f>MINA(L13:L17)</f>
        <v>70</v>
      </c>
      <c r="M20" s="11">
        <f>MINA(M13:M17)</f>
        <v>0.608</v>
      </c>
      <c r="N20" s="217">
        <f>MINA(N13:N17)</f>
        <v>110</v>
      </c>
      <c r="O20" s="2"/>
    </row>
    <row r="21" spans="1:15" s="201" customFormat="1" ht="15">
      <c r="A21" s="196"/>
      <c r="B21" s="202" t="s">
        <v>21</v>
      </c>
      <c r="C21" s="11">
        <f>MAXA(C13:C17)</f>
        <v>0.29</v>
      </c>
      <c r="D21" s="20">
        <f aca="true" t="shared" si="2" ref="D21:I21">MAXA(D13:D17)</f>
        <v>80</v>
      </c>
      <c r="E21" s="11">
        <f>MAXA(E13:E17)</f>
        <v>0.498</v>
      </c>
      <c r="F21" s="20">
        <f t="shared" si="2"/>
        <v>80</v>
      </c>
      <c r="G21" s="11">
        <f>MAXA(G13:G17)</f>
        <v>0.988</v>
      </c>
      <c r="H21" s="20">
        <f t="shared" si="2"/>
        <v>210</v>
      </c>
      <c r="I21" s="11">
        <f t="shared" si="2"/>
        <v>1</v>
      </c>
      <c r="J21" s="20">
        <f>MAXA(J13:J17)</f>
        <v>240</v>
      </c>
      <c r="K21" s="11">
        <f>MAXA(K13:K17)</f>
        <v>0.57</v>
      </c>
      <c r="L21" s="20">
        <f>MAXA(L13:L17)</f>
        <v>110</v>
      </c>
      <c r="M21" s="11">
        <f>MAXA(M13:M17)</f>
        <v>0.881</v>
      </c>
      <c r="N21" s="217">
        <f>MAXA(N13:N17)</f>
        <v>140</v>
      </c>
      <c r="O21" s="2"/>
    </row>
    <row r="22" spans="1:15" s="201" customFormat="1" ht="17.25" customHeight="1">
      <c r="A22" s="196"/>
      <c r="B22" s="219"/>
      <c r="C22" s="220"/>
      <c r="D22" s="221"/>
      <c r="E22" s="222"/>
      <c r="F22" s="221"/>
      <c r="G22" s="222"/>
      <c r="H22" s="221"/>
      <c r="I22" s="222"/>
      <c r="J22" s="221"/>
      <c r="K22" s="220"/>
      <c r="L22" s="221"/>
      <c r="M22" s="220"/>
      <c r="N22" s="223"/>
      <c r="O22" s="2"/>
    </row>
    <row r="23" spans="1:15" s="201" customFormat="1" ht="15">
      <c r="A23" s="196"/>
      <c r="B23" s="186" t="s">
        <v>27</v>
      </c>
      <c r="C23" s="224" t="s">
        <v>41</v>
      </c>
      <c r="D23" s="192"/>
      <c r="E23" s="225" t="s">
        <v>42</v>
      </c>
      <c r="F23" s="190"/>
      <c r="G23" s="224" t="s">
        <v>43</v>
      </c>
      <c r="H23" s="192"/>
      <c r="I23" s="224" t="s">
        <v>44</v>
      </c>
      <c r="J23" s="224"/>
      <c r="K23" s="226" t="s">
        <v>45</v>
      </c>
      <c r="L23" s="225"/>
      <c r="M23" s="226" t="s">
        <v>46</v>
      </c>
      <c r="N23" s="227"/>
      <c r="O23" s="2"/>
    </row>
    <row r="24" spans="1:15" s="201" customFormat="1" ht="18">
      <c r="A24" s="196"/>
      <c r="B24" s="197" t="s">
        <v>22</v>
      </c>
      <c r="C24" s="198" t="s">
        <v>12</v>
      </c>
      <c r="D24" s="199" t="s">
        <v>14</v>
      </c>
      <c r="E24" s="198" t="s">
        <v>12</v>
      </c>
      <c r="F24" s="199" t="s">
        <v>14</v>
      </c>
      <c r="G24" s="198" t="s">
        <v>12</v>
      </c>
      <c r="H24" s="199" t="s">
        <v>14</v>
      </c>
      <c r="I24" s="198" t="s">
        <v>12</v>
      </c>
      <c r="J24" s="199" t="s">
        <v>14</v>
      </c>
      <c r="K24" s="198" t="s">
        <v>12</v>
      </c>
      <c r="L24" s="199" t="s">
        <v>14</v>
      </c>
      <c r="M24" s="198" t="s">
        <v>12</v>
      </c>
      <c r="N24" s="200" t="s">
        <v>14</v>
      </c>
      <c r="O24" s="2"/>
    </row>
    <row r="25" spans="1:15" s="204" customFormat="1" ht="15">
      <c r="A25" s="196"/>
      <c r="B25" s="202" t="s">
        <v>40</v>
      </c>
      <c r="C25" s="69" t="s">
        <v>24</v>
      </c>
      <c r="D25" s="70" t="s">
        <v>25</v>
      </c>
      <c r="E25" s="69" t="s">
        <v>24</v>
      </c>
      <c r="F25" s="70" t="s">
        <v>25</v>
      </c>
      <c r="G25" s="69" t="s">
        <v>24</v>
      </c>
      <c r="H25" s="70" t="s">
        <v>25</v>
      </c>
      <c r="I25" s="69" t="s">
        <v>24</v>
      </c>
      <c r="J25" s="70" t="s">
        <v>25</v>
      </c>
      <c r="K25" s="69" t="s">
        <v>24</v>
      </c>
      <c r="L25" s="70" t="s">
        <v>25</v>
      </c>
      <c r="M25" s="69" t="s">
        <v>24</v>
      </c>
      <c r="N25" s="228" t="s">
        <v>25</v>
      </c>
      <c r="O25" s="3"/>
    </row>
    <row r="26" spans="1:15" s="201" customFormat="1" ht="15">
      <c r="A26" s="196"/>
      <c r="B26" s="51"/>
      <c r="C26" s="61">
        <v>0.826</v>
      </c>
      <c r="D26" s="16">
        <v>90</v>
      </c>
      <c r="E26" s="61">
        <v>0.553</v>
      </c>
      <c r="F26" s="16">
        <v>90</v>
      </c>
      <c r="G26" s="61">
        <v>0.94</v>
      </c>
      <c r="H26" s="16">
        <v>120</v>
      </c>
      <c r="I26" s="61">
        <v>0.894</v>
      </c>
      <c r="J26" s="16">
        <v>110</v>
      </c>
      <c r="K26" s="61">
        <v>0.795</v>
      </c>
      <c r="L26" s="16">
        <v>90</v>
      </c>
      <c r="M26" s="61">
        <v>0.349</v>
      </c>
      <c r="N26" s="229">
        <v>90</v>
      </c>
      <c r="O26" s="2"/>
    </row>
    <row r="27" spans="1:15" s="201" customFormat="1" ht="15">
      <c r="A27" s="196"/>
      <c r="B27" s="51"/>
      <c r="C27" s="61">
        <v>0.398</v>
      </c>
      <c r="D27" s="16">
        <v>90</v>
      </c>
      <c r="E27" s="61">
        <v>0.42</v>
      </c>
      <c r="F27" s="16">
        <v>150</v>
      </c>
      <c r="G27" s="61">
        <v>0.466</v>
      </c>
      <c r="H27" s="16">
        <v>100</v>
      </c>
      <c r="I27" s="61">
        <v>0.526</v>
      </c>
      <c r="J27" s="16">
        <v>110</v>
      </c>
      <c r="K27" s="61">
        <v>0.603</v>
      </c>
      <c r="L27" s="16">
        <v>80</v>
      </c>
      <c r="M27" s="61">
        <v>0.492</v>
      </c>
      <c r="N27" s="229">
        <v>110</v>
      </c>
      <c r="O27" s="2"/>
    </row>
    <row r="28" spans="1:15" s="201" customFormat="1" ht="15">
      <c r="A28" s="196"/>
      <c r="B28" s="51"/>
      <c r="C28" s="61">
        <v>0.736</v>
      </c>
      <c r="D28" s="16">
        <v>110</v>
      </c>
      <c r="E28" s="61">
        <v>0.423</v>
      </c>
      <c r="F28" s="16">
        <v>90</v>
      </c>
      <c r="G28" s="61">
        <v>0.374</v>
      </c>
      <c r="H28" s="16">
        <v>80</v>
      </c>
      <c r="I28" s="61">
        <v>0.657</v>
      </c>
      <c r="J28" s="16">
        <v>100</v>
      </c>
      <c r="K28" s="61">
        <v>0.58</v>
      </c>
      <c r="L28" s="16">
        <v>70</v>
      </c>
      <c r="M28" s="61">
        <v>0.405</v>
      </c>
      <c r="N28" s="229">
        <v>220</v>
      </c>
      <c r="O28" s="2"/>
    </row>
    <row r="29" spans="1:15" s="201" customFormat="1" ht="15">
      <c r="A29" s="196"/>
      <c r="B29" s="51"/>
      <c r="C29" s="61">
        <v>0.52</v>
      </c>
      <c r="D29" s="16">
        <v>120</v>
      </c>
      <c r="E29" s="61">
        <v>0.542</v>
      </c>
      <c r="F29" s="16">
        <v>180</v>
      </c>
      <c r="G29" s="61">
        <v>0.532</v>
      </c>
      <c r="H29" s="16">
        <v>100</v>
      </c>
      <c r="I29" s="61">
        <v>0.273</v>
      </c>
      <c r="J29" s="16">
        <v>120</v>
      </c>
      <c r="K29" s="61">
        <v>0.487</v>
      </c>
      <c r="L29" s="16">
        <v>70</v>
      </c>
      <c r="M29" s="61">
        <v>0.336</v>
      </c>
      <c r="N29" s="229">
        <v>90</v>
      </c>
      <c r="O29" s="2"/>
    </row>
    <row r="30" spans="1:15" s="201" customFormat="1" ht="15.75" thickBot="1">
      <c r="A30" s="196"/>
      <c r="B30" s="51"/>
      <c r="C30" s="61">
        <v>0.98</v>
      </c>
      <c r="D30" s="16">
        <v>100</v>
      </c>
      <c r="E30" s="61"/>
      <c r="F30" s="16"/>
      <c r="G30" s="61"/>
      <c r="H30" s="16"/>
      <c r="I30" s="61"/>
      <c r="J30" s="16"/>
      <c r="K30" s="61"/>
      <c r="L30" s="16"/>
      <c r="M30" s="61"/>
      <c r="N30" s="229"/>
      <c r="O30" s="2"/>
    </row>
    <row r="31" spans="1:15" s="211" customFormat="1" ht="16.5" thickBot="1" thickTop="1">
      <c r="A31" s="206"/>
      <c r="B31" s="270" t="s">
        <v>0</v>
      </c>
      <c r="C31" s="271">
        <v>0.01</v>
      </c>
      <c r="D31" s="272">
        <v>20</v>
      </c>
      <c r="E31" s="271">
        <v>0.01</v>
      </c>
      <c r="F31" s="272">
        <v>20</v>
      </c>
      <c r="G31" s="271">
        <v>0.01</v>
      </c>
      <c r="H31" s="272">
        <v>20</v>
      </c>
      <c r="I31" s="271">
        <v>0.01</v>
      </c>
      <c r="J31" s="272">
        <v>20</v>
      </c>
      <c r="K31" s="271">
        <v>0.01</v>
      </c>
      <c r="L31" s="272">
        <v>20</v>
      </c>
      <c r="M31" s="271">
        <v>0.01</v>
      </c>
      <c r="N31" s="275">
        <v>20</v>
      </c>
      <c r="O31" s="210"/>
    </row>
    <row r="32" spans="1:15" s="201" customFormat="1" ht="15.75" thickTop="1">
      <c r="A32" s="196"/>
      <c r="B32" s="216" t="s">
        <v>19</v>
      </c>
      <c r="C32" s="276">
        <f>AVERAGEA(C26:C30)</f>
        <v>0.692</v>
      </c>
      <c r="D32" s="52">
        <f>AVERAGEA(D26:D30)</f>
        <v>102</v>
      </c>
      <c r="E32" s="276">
        <f aca="true" t="shared" si="3" ref="E32:L32">AVERAGEA(E26:E30)</f>
        <v>0.48450000000000004</v>
      </c>
      <c r="F32" s="52">
        <f t="shared" si="3"/>
        <v>127.5</v>
      </c>
      <c r="G32" s="276">
        <f t="shared" si="3"/>
        <v>0.578</v>
      </c>
      <c r="H32" s="52">
        <f t="shared" si="3"/>
        <v>100</v>
      </c>
      <c r="I32" s="276">
        <f t="shared" si="3"/>
        <v>0.5875</v>
      </c>
      <c r="J32" s="52">
        <f t="shared" si="3"/>
        <v>110</v>
      </c>
      <c r="K32" s="276">
        <f t="shared" si="3"/>
        <v>0.6162500000000001</v>
      </c>
      <c r="L32" s="52">
        <f t="shared" si="3"/>
        <v>77.5</v>
      </c>
      <c r="M32" s="276">
        <f>AVERAGEA(M26:M30)</f>
        <v>0.3955</v>
      </c>
      <c r="N32" s="277">
        <f>AVERAGEA(N26:N30)</f>
        <v>127.5</v>
      </c>
      <c r="O32" s="2"/>
    </row>
    <row r="33" spans="1:15" s="201" customFormat="1" ht="15">
      <c r="A33" s="196"/>
      <c r="B33" s="218" t="s">
        <v>20</v>
      </c>
      <c r="C33" s="231">
        <f>MINA(C26:C30)</f>
        <v>0.398</v>
      </c>
      <c r="D33" s="20">
        <f>MINA(D26:D30)</f>
        <v>90</v>
      </c>
      <c r="E33" s="231">
        <f aca="true" t="shared" si="4" ref="E33:L33">MINA(E26:E30)</f>
        <v>0.42</v>
      </c>
      <c r="F33" s="20">
        <f t="shared" si="4"/>
        <v>90</v>
      </c>
      <c r="G33" s="231">
        <f t="shared" si="4"/>
        <v>0.374</v>
      </c>
      <c r="H33" s="20">
        <f t="shared" si="4"/>
        <v>80</v>
      </c>
      <c r="I33" s="231">
        <f t="shared" si="4"/>
        <v>0.273</v>
      </c>
      <c r="J33" s="20">
        <f t="shared" si="4"/>
        <v>100</v>
      </c>
      <c r="K33" s="231">
        <f t="shared" si="4"/>
        <v>0.487</v>
      </c>
      <c r="L33" s="20">
        <f t="shared" si="4"/>
        <v>70</v>
      </c>
      <c r="M33" s="231">
        <f>MINA(M26:M30)</f>
        <v>0.336</v>
      </c>
      <c r="N33" s="233">
        <f>MINA(N26:N30)</f>
        <v>90</v>
      </c>
      <c r="O33" s="2"/>
    </row>
    <row r="34" spans="1:15" s="201" customFormat="1" ht="15.75" thickBot="1">
      <c r="A34" s="278"/>
      <c r="B34" s="279" t="s">
        <v>21</v>
      </c>
      <c r="C34" s="280">
        <f>MAXA(C26:C30)</f>
        <v>0.98</v>
      </c>
      <c r="D34" s="281">
        <f>MAXA(D26:D30)</f>
        <v>120</v>
      </c>
      <c r="E34" s="280">
        <f aca="true" t="shared" si="5" ref="E34:L34">MAXA(E26:E30)</f>
        <v>0.553</v>
      </c>
      <c r="F34" s="281">
        <f t="shared" si="5"/>
        <v>180</v>
      </c>
      <c r="G34" s="280">
        <f t="shared" si="5"/>
        <v>0.94</v>
      </c>
      <c r="H34" s="281">
        <f t="shared" si="5"/>
        <v>120</v>
      </c>
      <c r="I34" s="280">
        <f t="shared" si="5"/>
        <v>0.894</v>
      </c>
      <c r="J34" s="281">
        <f t="shared" si="5"/>
        <v>120</v>
      </c>
      <c r="K34" s="280">
        <f t="shared" si="5"/>
        <v>0.795</v>
      </c>
      <c r="L34" s="281">
        <f t="shared" si="5"/>
        <v>90</v>
      </c>
      <c r="M34" s="280">
        <f>MAXA(M26:M30)</f>
        <v>0.492</v>
      </c>
      <c r="N34" s="282">
        <f>MAXA(N26:N30)</f>
        <v>220</v>
      </c>
      <c r="O34" s="2"/>
    </row>
    <row r="35" spans="3:14" ht="15">
      <c r="C35" s="239"/>
      <c r="D35" s="240"/>
      <c r="E35" s="239"/>
      <c r="F35" s="240"/>
      <c r="G35" s="239"/>
      <c r="H35" s="240"/>
      <c r="I35" s="239"/>
      <c r="J35" s="240"/>
      <c r="K35" s="239"/>
      <c r="L35" s="240"/>
      <c r="M35" s="239"/>
      <c r="N35" s="240"/>
    </row>
    <row r="36" spans="3:14" ht="15">
      <c r="C36" s="239"/>
      <c r="D36" s="240"/>
      <c r="E36" s="239"/>
      <c r="F36" s="240"/>
      <c r="G36" s="239"/>
      <c r="H36" s="240"/>
      <c r="I36" s="239"/>
      <c r="J36" s="240"/>
      <c r="K36" s="239"/>
      <c r="L36" s="240"/>
      <c r="M36" s="239"/>
      <c r="N36" s="240"/>
    </row>
    <row r="37" spans="3:14" ht="15">
      <c r="C37" s="239"/>
      <c r="D37" s="240"/>
      <c r="E37" s="239"/>
      <c r="F37" s="240"/>
      <c r="G37" s="239"/>
      <c r="H37" s="240"/>
      <c r="I37" s="239"/>
      <c r="J37" s="240"/>
      <c r="K37" s="239"/>
      <c r="L37" s="240"/>
      <c r="M37" s="239"/>
      <c r="N37" s="240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75" r:id="rId1"/>
  <headerFooter alignWithMargins="0">
    <oddHeader>&amp;L
&amp;R&amp;"Times New Roman CE,kurzíva\&amp;16Vyhodnocení vlivu činnosti odštěpného závodu GEAM 
Dolní Rožínka na životní prostředí v roce 2001</oddHeader>
    <oddFooter>&amp;C&amp;"Times New Roman CE,kurzíva\&amp;16Stránka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3"/>
  <dimension ref="A1:O39"/>
  <sheetViews>
    <sheetView workbookViewId="0" topLeftCell="C19">
      <selection activeCell="E36" sqref="E36"/>
    </sheetView>
  </sheetViews>
  <sheetFormatPr defaultColWidth="9.77734375" defaultRowHeight="15.75"/>
  <cols>
    <col min="1" max="1" width="2.3359375" style="26" customWidth="1"/>
    <col min="2" max="2" width="15.21484375" style="24" customWidth="1"/>
    <col min="3" max="4" width="8.10546875" style="24" customWidth="1"/>
    <col min="5" max="5" width="7.6640625" style="24" customWidth="1"/>
    <col min="6" max="6" width="7.5546875" style="24" hidden="1" customWidth="1"/>
    <col min="7" max="7" width="8.21484375" style="48" customWidth="1"/>
    <col min="8" max="8" width="7.5546875" style="39" customWidth="1"/>
    <col min="9" max="11" width="7.88671875" style="24" customWidth="1"/>
    <col min="12" max="12" width="7.99609375" style="24" customWidth="1"/>
    <col min="13" max="13" width="8.88671875" style="24" hidden="1" customWidth="1"/>
    <col min="14" max="16384" width="9.77734375" style="24" customWidth="1"/>
  </cols>
  <sheetData>
    <row r="1" spans="1:13" ht="13.5">
      <c r="A1" s="63"/>
      <c r="B1" s="21"/>
      <c r="C1" s="21"/>
      <c r="D1" s="21"/>
      <c r="E1" s="21"/>
      <c r="F1" s="21"/>
      <c r="G1" s="47"/>
      <c r="H1" s="22"/>
      <c r="I1" s="21"/>
      <c r="J1" s="21"/>
      <c r="K1" s="21"/>
      <c r="L1" s="23"/>
      <c r="M1" s="23"/>
    </row>
    <row r="2" spans="1:13" ht="15">
      <c r="A2" s="29"/>
      <c r="B2" s="170" t="s">
        <v>28</v>
      </c>
      <c r="C2" s="171"/>
      <c r="H2" s="25"/>
      <c r="I2" s="26"/>
      <c r="J2" s="26"/>
      <c r="K2" s="26"/>
      <c r="L2" s="27"/>
      <c r="M2" s="27"/>
    </row>
    <row r="3" spans="1:13" ht="15">
      <c r="A3" s="29"/>
      <c r="B3" s="170" t="s">
        <v>18</v>
      </c>
      <c r="C3" s="175"/>
      <c r="D3" s="26"/>
      <c r="E3" s="26"/>
      <c r="F3" s="26"/>
      <c r="G3" s="49"/>
      <c r="H3" s="25"/>
      <c r="I3" s="26"/>
      <c r="J3" s="26"/>
      <c r="K3" s="26"/>
      <c r="L3" s="27"/>
      <c r="M3" s="28"/>
    </row>
    <row r="4" spans="1:13" ht="17.25">
      <c r="A4" s="29"/>
      <c r="B4" s="174"/>
      <c r="C4" s="176"/>
      <c r="D4" s="26"/>
      <c r="E4" s="26"/>
      <c r="F4" s="26"/>
      <c r="G4" s="49"/>
      <c r="H4" s="30"/>
      <c r="I4" s="26"/>
      <c r="J4" s="26"/>
      <c r="K4" s="26"/>
      <c r="L4" s="27"/>
      <c r="M4" s="28"/>
    </row>
    <row r="5" spans="1:13" ht="17.25">
      <c r="A5" s="29"/>
      <c r="B5" s="178" t="s">
        <v>23</v>
      </c>
      <c r="C5" s="179"/>
      <c r="D5" s="26"/>
      <c r="E5" s="26"/>
      <c r="F5" s="26"/>
      <c r="G5" s="49"/>
      <c r="H5" s="25"/>
      <c r="I5" s="26"/>
      <c r="J5" s="26"/>
      <c r="K5" s="26"/>
      <c r="L5" s="27"/>
      <c r="M5" s="28"/>
    </row>
    <row r="6" spans="1:13" ht="17.25">
      <c r="A6" s="29"/>
      <c r="B6" s="180"/>
      <c r="C6" s="179"/>
      <c r="D6" s="26"/>
      <c r="E6" s="26"/>
      <c r="F6" s="26"/>
      <c r="G6" s="49"/>
      <c r="H6" s="25"/>
      <c r="I6" s="26"/>
      <c r="J6" s="26"/>
      <c r="K6" s="26"/>
      <c r="L6" s="27"/>
      <c r="M6" s="28"/>
    </row>
    <row r="7" spans="1:13" ht="18">
      <c r="A7" s="29"/>
      <c r="B7" s="60" t="s">
        <v>26</v>
      </c>
      <c r="C7" s="175"/>
      <c r="D7" s="26"/>
      <c r="E7" s="26"/>
      <c r="F7" s="26"/>
      <c r="G7" s="49"/>
      <c r="H7" s="31"/>
      <c r="I7" s="26"/>
      <c r="J7" s="26"/>
      <c r="K7" s="26"/>
      <c r="L7" s="27"/>
      <c r="M7" s="28"/>
    </row>
    <row r="8" spans="1:13" ht="15">
      <c r="A8" s="29"/>
      <c r="B8" s="172"/>
      <c r="C8" s="19"/>
      <c r="D8" s="26"/>
      <c r="E8" s="26"/>
      <c r="F8" s="26"/>
      <c r="G8" s="49"/>
      <c r="H8" s="31"/>
      <c r="I8" s="26"/>
      <c r="J8" s="26"/>
      <c r="K8" s="26"/>
      <c r="L8" s="27"/>
      <c r="M8" s="28"/>
    </row>
    <row r="9" spans="1:13" ht="15.75" thickBot="1">
      <c r="A9" s="29"/>
      <c r="B9" s="174"/>
      <c r="C9" s="26"/>
      <c r="D9" s="26"/>
      <c r="E9" s="26"/>
      <c r="F9" s="26"/>
      <c r="G9" s="49"/>
      <c r="H9" s="31"/>
      <c r="I9" s="104"/>
      <c r="J9" s="104"/>
      <c r="K9" s="104" t="s">
        <v>63</v>
      </c>
      <c r="L9" s="27"/>
      <c r="M9" s="32"/>
    </row>
    <row r="10" spans="1:13" ht="15.75" thickBot="1">
      <c r="A10" s="29"/>
      <c r="B10" s="243"/>
      <c r="C10" s="73" t="s">
        <v>22</v>
      </c>
      <c r="D10" s="73"/>
      <c r="E10" s="73"/>
      <c r="F10" s="73"/>
      <c r="G10" s="74"/>
      <c r="H10" s="73"/>
      <c r="I10" s="54"/>
      <c r="J10" s="54"/>
      <c r="K10" s="54"/>
      <c r="L10" s="75"/>
      <c r="M10" s="26"/>
    </row>
    <row r="11" spans="1:13" ht="19.5">
      <c r="A11" s="29"/>
      <c r="B11" s="218" t="s">
        <v>27</v>
      </c>
      <c r="C11" s="64" t="s">
        <v>2</v>
      </c>
      <c r="D11" s="62" t="s">
        <v>15</v>
      </c>
      <c r="E11" s="64" t="s">
        <v>13</v>
      </c>
      <c r="F11" s="64" t="s">
        <v>48</v>
      </c>
      <c r="G11" s="65" t="s">
        <v>12</v>
      </c>
      <c r="H11" s="66" t="s">
        <v>14</v>
      </c>
      <c r="I11" s="115" t="s">
        <v>16</v>
      </c>
      <c r="J11" s="110" t="s">
        <v>29</v>
      </c>
      <c r="K11" s="67" t="s">
        <v>17</v>
      </c>
      <c r="L11" s="68" t="s">
        <v>3</v>
      </c>
      <c r="M11" s="40" t="s">
        <v>4</v>
      </c>
    </row>
    <row r="12" spans="1:13" ht="15.75" thickBot="1">
      <c r="A12" s="29"/>
      <c r="B12" s="244"/>
      <c r="C12" s="283"/>
      <c r="D12" s="69" t="s">
        <v>24</v>
      </c>
      <c r="E12" s="69" t="s">
        <v>24</v>
      </c>
      <c r="F12" s="69" t="s">
        <v>24</v>
      </c>
      <c r="G12" s="69" t="s">
        <v>24</v>
      </c>
      <c r="H12" s="70" t="s">
        <v>25</v>
      </c>
      <c r="I12" s="105" t="s">
        <v>24</v>
      </c>
      <c r="J12" s="111" t="s">
        <v>24</v>
      </c>
      <c r="K12" s="114" t="s">
        <v>24</v>
      </c>
      <c r="L12" s="71" t="s">
        <v>24</v>
      </c>
      <c r="M12" s="41" t="s">
        <v>5</v>
      </c>
    </row>
    <row r="13" spans="1:13" ht="15">
      <c r="A13" s="29"/>
      <c r="B13" s="245" t="s">
        <v>49</v>
      </c>
      <c r="C13" s="246">
        <v>8</v>
      </c>
      <c r="D13" s="20">
        <v>176.9</v>
      </c>
      <c r="E13" s="6">
        <v>475</v>
      </c>
      <c r="F13" s="246"/>
      <c r="G13" s="11">
        <f>AVERAGE('vBu - 2001'!C19)</f>
        <v>0.2452</v>
      </c>
      <c r="H13" s="20">
        <f>AVERAGE('vBu - 2001'!D19)</f>
        <v>72</v>
      </c>
      <c r="I13" s="76">
        <v>7.6</v>
      </c>
      <c r="J13" s="77">
        <v>0.03</v>
      </c>
      <c r="K13" s="76">
        <v>2</v>
      </c>
      <c r="L13" s="78">
        <v>1</v>
      </c>
      <c r="M13" s="42"/>
    </row>
    <row r="14" spans="1:13" ht="15">
      <c r="A14" s="29"/>
      <c r="B14" s="245" t="s">
        <v>50</v>
      </c>
      <c r="C14" s="246">
        <v>8</v>
      </c>
      <c r="D14" s="20"/>
      <c r="E14" s="6"/>
      <c r="F14" s="246"/>
      <c r="G14" s="11">
        <f>AVERAGE('vBu - 2001'!E19)</f>
        <v>0.3805</v>
      </c>
      <c r="H14" s="20">
        <f>AVERAGE('vBu - 2001'!F19)</f>
        <v>72.5</v>
      </c>
      <c r="I14" s="79"/>
      <c r="J14" s="77"/>
      <c r="K14" s="79"/>
      <c r="L14" s="78">
        <v>3</v>
      </c>
      <c r="M14" s="43"/>
    </row>
    <row r="15" spans="1:13" ht="15">
      <c r="A15" s="29"/>
      <c r="B15" s="247" t="s">
        <v>51</v>
      </c>
      <c r="C15" s="246">
        <v>7.9</v>
      </c>
      <c r="D15" s="20"/>
      <c r="E15" s="6"/>
      <c r="F15" s="246"/>
      <c r="G15" s="11">
        <f>AVERAGE('vBu - 2001'!G19)</f>
        <v>0.4545</v>
      </c>
      <c r="H15" s="20">
        <f>AVERAGE('vBu - 2001'!H19)</f>
        <v>110</v>
      </c>
      <c r="I15" s="79"/>
      <c r="J15" s="77"/>
      <c r="K15" s="79"/>
      <c r="L15" s="78">
        <v>2</v>
      </c>
      <c r="M15" s="43"/>
    </row>
    <row r="16" spans="1:13" ht="15">
      <c r="A16" s="29"/>
      <c r="B16" s="248" t="s">
        <v>6</v>
      </c>
      <c r="C16" s="249">
        <f aca="true" t="shared" si="0" ref="C16:H16">AVERAGEA(C13:C15)</f>
        <v>7.966666666666666</v>
      </c>
      <c r="D16" s="33">
        <f t="shared" si="0"/>
        <v>176.9</v>
      </c>
      <c r="E16" s="7">
        <f t="shared" si="0"/>
        <v>475</v>
      </c>
      <c r="F16" s="249" t="e">
        <f t="shared" si="0"/>
        <v>#DIV/0!</v>
      </c>
      <c r="G16" s="10">
        <f t="shared" si="0"/>
        <v>0.3600666666666667</v>
      </c>
      <c r="H16" s="33">
        <f t="shared" si="0"/>
        <v>84.83333333333333</v>
      </c>
      <c r="I16" s="119">
        <f>AVERAGEA(I13:I15)</f>
        <v>7.6</v>
      </c>
      <c r="J16" s="119">
        <f>AVERAGEA(J13:J15)</f>
        <v>0.03</v>
      </c>
      <c r="K16" s="119">
        <f>AVERAGEA(K13:K15)</f>
        <v>2</v>
      </c>
      <c r="L16" s="81">
        <f>AVERAGEA(L13:L15)</f>
        <v>2</v>
      </c>
      <c r="M16" s="44">
        <f>SUM(M13:M15)</f>
        <v>0</v>
      </c>
    </row>
    <row r="17" spans="1:13" ht="15">
      <c r="A17" s="29"/>
      <c r="B17" s="245" t="s">
        <v>52</v>
      </c>
      <c r="C17" s="246">
        <v>8.3</v>
      </c>
      <c r="D17" s="20">
        <v>237.8</v>
      </c>
      <c r="E17" s="6">
        <v>560</v>
      </c>
      <c r="F17" s="246"/>
      <c r="G17" s="11">
        <f>AVERAGE('vBu - 2001'!I19)</f>
        <v>0.62975</v>
      </c>
      <c r="H17" s="20">
        <f>AVERAGE('vBu - 2001'!J19)</f>
        <v>145</v>
      </c>
      <c r="I17" s="79">
        <v>6.5</v>
      </c>
      <c r="J17" s="77">
        <v>0.02</v>
      </c>
      <c r="K17" s="79">
        <v>3</v>
      </c>
      <c r="L17" s="78">
        <v>2</v>
      </c>
      <c r="M17" s="43"/>
    </row>
    <row r="18" spans="1:13" ht="15">
      <c r="A18" s="29"/>
      <c r="B18" s="247" t="s">
        <v>53</v>
      </c>
      <c r="C18" s="246">
        <v>7.8</v>
      </c>
      <c r="D18" s="20"/>
      <c r="E18" s="6"/>
      <c r="F18" s="246"/>
      <c r="G18" s="11">
        <f>AVERAGE('vBu - 2001'!K19)</f>
        <v>0.4796</v>
      </c>
      <c r="H18" s="20">
        <f>AVERAGE('vBu - 2001'!L19)</f>
        <v>86</v>
      </c>
      <c r="I18" s="79"/>
      <c r="J18" s="77"/>
      <c r="K18" s="79"/>
      <c r="L18" s="78">
        <v>1</v>
      </c>
      <c r="M18" s="43"/>
    </row>
    <row r="19" spans="1:13" ht="15">
      <c r="A19" s="29"/>
      <c r="B19" s="247" t="s">
        <v>54</v>
      </c>
      <c r="C19" s="246">
        <v>8</v>
      </c>
      <c r="D19" s="20"/>
      <c r="E19" s="6"/>
      <c r="F19" s="246"/>
      <c r="G19" s="11">
        <f>AVERAGE('vBu - 2001'!M19)</f>
        <v>0.7122499999999999</v>
      </c>
      <c r="H19" s="20">
        <f>AVERAGE('vBu - 2001'!N19)</f>
        <v>117.5</v>
      </c>
      <c r="I19" s="79"/>
      <c r="J19" s="77"/>
      <c r="K19" s="79"/>
      <c r="L19" s="78">
        <v>1</v>
      </c>
      <c r="M19" s="43"/>
    </row>
    <row r="20" spans="1:13" ht="15.75" thickBot="1">
      <c r="A20" s="29"/>
      <c r="B20" s="250" t="s">
        <v>7</v>
      </c>
      <c r="C20" s="17">
        <f aca="true" t="shared" si="1" ref="C20:H20">AVERAGEA(C17:C19)</f>
        <v>8.033333333333333</v>
      </c>
      <c r="D20" s="52">
        <f t="shared" si="1"/>
        <v>237.8</v>
      </c>
      <c r="E20" s="18">
        <f t="shared" si="1"/>
        <v>560</v>
      </c>
      <c r="F20" s="17" t="e">
        <f t="shared" si="1"/>
        <v>#DIV/0!</v>
      </c>
      <c r="G20" s="53">
        <f t="shared" si="1"/>
        <v>0.6072000000000001</v>
      </c>
      <c r="H20" s="52">
        <f t="shared" si="1"/>
        <v>116.16666666666667</v>
      </c>
      <c r="I20" s="120">
        <f>AVERAGEA(I17:I19)</f>
        <v>6.5</v>
      </c>
      <c r="J20" s="120">
        <f>AVERAGEA(J17:J19)</f>
        <v>0.02</v>
      </c>
      <c r="K20" s="120">
        <f>AVERAGEA(K17:K19)</f>
        <v>3</v>
      </c>
      <c r="L20" s="82">
        <f>AVERAGEA(L17:L19)</f>
        <v>1.3333333333333333</v>
      </c>
      <c r="M20" s="45">
        <f>SUM(M17:M19)</f>
        <v>0</v>
      </c>
    </row>
    <row r="21" spans="1:13" ht="16.5" thickBot="1" thickTop="1">
      <c r="A21" s="29"/>
      <c r="B21" s="251" t="s">
        <v>8</v>
      </c>
      <c r="C21" s="252">
        <f aca="true" t="shared" si="2" ref="C21:I21">AVERAGEA(C13:C15,C17:C19)</f>
        <v>8</v>
      </c>
      <c r="D21" s="72">
        <f t="shared" si="2"/>
        <v>207.35000000000002</v>
      </c>
      <c r="E21" s="117">
        <f>AVERAGEA(E13:E15,E17:E19)</f>
        <v>517.5</v>
      </c>
      <c r="F21" s="252" t="e">
        <f t="shared" si="2"/>
        <v>#DIV/0!</v>
      </c>
      <c r="G21" s="83">
        <f t="shared" si="2"/>
        <v>0.48363333333333336</v>
      </c>
      <c r="H21" s="72">
        <f t="shared" si="2"/>
        <v>100.5</v>
      </c>
      <c r="I21" s="84">
        <f t="shared" si="2"/>
        <v>7.05</v>
      </c>
      <c r="J21" s="113">
        <f>AVERAGEA(J13:J15,J17:J19)</f>
        <v>0.025</v>
      </c>
      <c r="K21" s="84">
        <f>AVERAGEA(K13:K15,K17:K19)</f>
        <v>2.5</v>
      </c>
      <c r="L21" s="85">
        <f>AVERAGEA(L13:L15,L17:L19)</f>
        <v>1.6666666666666667</v>
      </c>
      <c r="M21" s="46">
        <f>SUM(M16,M20)</f>
        <v>0</v>
      </c>
    </row>
    <row r="22" spans="1:13" ht="15.75" thickTop="1">
      <c r="A22" s="29"/>
      <c r="B22" s="247" t="s">
        <v>55</v>
      </c>
      <c r="C22" s="246">
        <v>7.9</v>
      </c>
      <c r="D22" s="20">
        <v>251.4</v>
      </c>
      <c r="E22" s="6">
        <v>617</v>
      </c>
      <c r="F22" s="246"/>
      <c r="G22" s="11">
        <f>AVERAGE('vBu - 2001'!C32)</f>
        <v>0.692</v>
      </c>
      <c r="H22" s="20">
        <f>AVERAGE('vBu - 2001'!D32)</f>
        <v>102</v>
      </c>
      <c r="I22" s="79">
        <v>4.1</v>
      </c>
      <c r="J22" s="77">
        <v>0.127</v>
      </c>
      <c r="K22" s="79">
        <v>4</v>
      </c>
      <c r="L22" s="78">
        <v>2</v>
      </c>
      <c r="M22" s="43"/>
    </row>
    <row r="23" spans="1:13" ht="15">
      <c r="A23" s="29"/>
      <c r="B23" s="245" t="s">
        <v>56</v>
      </c>
      <c r="C23" s="246">
        <v>8.1</v>
      </c>
      <c r="D23" s="20"/>
      <c r="E23" s="6"/>
      <c r="F23" s="246"/>
      <c r="G23" s="11">
        <f>AVERAGE('vBu - 2001'!E32)</f>
        <v>0.48450000000000004</v>
      </c>
      <c r="H23" s="20">
        <f>AVERAGE('vBu - 2001'!F32)</f>
        <v>127.5</v>
      </c>
      <c r="I23" s="79"/>
      <c r="J23" s="77"/>
      <c r="K23" s="79"/>
      <c r="L23" s="78">
        <v>1</v>
      </c>
      <c r="M23" s="43"/>
    </row>
    <row r="24" spans="1:13" ht="15">
      <c r="A24" s="29"/>
      <c r="B24" s="247" t="s">
        <v>57</v>
      </c>
      <c r="C24" s="246">
        <v>8</v>
      </c>
      <c r="D24" s="20"/>
      <c r="E24" s="6"/>
      <c r="F24" s="246"/>
      <c r="G24" s="11">
        <f>AVERAGE('vBu - 2001'!G32)</f>
        <v>0.578</v>
      </c>
      <c r="H24" s="20">
        <f>AVERAGE('vBu - 2001'!H32)</f>
        <v>100</v>
      </c>
      <c r="I24" s="79"/>
      <c r="J24" s="77"/>
      <c r="K24" s="79"/>
      <c r="L24" s="78">
        <v>2</v>
      </c>
      <c r="M24" s="43"/>
    </row>
    <row r="25" spans="1:13" ht="15">
      <c r="A25" s="29"/>
      <c r="B25" s="248" t="s">
        <v>9</v>
      </c>
      <c r="C25" s="249">
        <f aca="true" t="shared" si="3" ref="C25:I25">AVERAGEA(C22:C24)</f>
        <v>8</v>
      </c>
      <c r="D25" s="33">
        <f t="shared" si="3"/>
        <v>251.4</v>
      </c>
      <c r="E25" s="7">
        <f t="shared" si="3"/>
        <v>617</v>
      </c>
      <c r="F25" s="249" t="e">
        <f t="shared" si="3"/>
        <v>#DIV/0!</v>
      </c>
      <c r="G25" s="10">
        <f t="shared" si="3"/>
        <v>0.5848333333333332</v>
      </c>
      <c r="H25" s="33">
        <f t="shared" si="3"/>
        <v>109.83333333333333</v>
      </c>
      <c r="I25" s="80">
        <f t="shared" si="3"/>
        <v>4.1</v>
      </c>
      <c r="J25" s="112">
        <f>AVERAGEA(J22:J24)</f>
        <v>0.127</v>
      </c>
      <c r="K25" s="80">
        <f>AVERAGEA(K22:K24)</f>
        <v>4</v>
      </c>
      <c r="L25" s="81">
        <f>AVERAGEA(L22:L24)</f>
        <v>1.6666666666666667</v>
      </c>
      <c r="M25" s="44">
        <f>SUM(M22:M24)</f>
        <v>0</v>
      </c>
    </row>
    <row r="26" spans="1:13" ht="15">
      <c r="A26" s="29"/>
      <c r="B26" s="247" t="s">
        <v>58</v>
      </c>
      <c r="C26" s="246">
        <v>8.1</v>
      </c>
      <c r="D26" s="20">
        <v>246.9</v>
      </c>
      <c r="E26" s="6">
        <v>649</v>
      </c>
      <c r="F26" s="246"/>
      <c r="G26" s="11">
        <f>AVERAGE('vBu - 2001'!I32)</f>
        <v>0.5875</v>
      </c>
      <c r="H26" s="20">
        <f>AVERAGE('vBu - 2001'!J32)</f>
        <v>110</v>
      </c>
      <c r="I26" s="79">
        <v>4.9</v>
      </c>
      <c r="J26" s="77">
        <v>0.12</v>
      </c>
      <c r="K26" s="79">
        <v>1</v>
      </c>
      <c r="L26" s="78">
        <v>2</v>
      </c>
      <c r="M26" s="43"/>
    </row>
    <row r="27" spans="1:13" ht="15">
      <c r="A27" s="29"/>
      <c r="B27" s="245" t="s">
        <v>59</v>
      </c>
      <c r="C27" s="246">
        <v>8.1</v>
      </c>
      <c r="D27" s="20"/>
      <c r="E27" s="6"/>
      <c r="F27" s="246"/>
      <c r="G27" s="11">
        <f>AVERAGE('vBu - 2001'!K32)</f>
        <v>0.6162500000000001</v>
      </c>
      <c r="H27" s="20">
        <f>AVERAGE('vBu - 2001'!L32)</f>
        <v>77.5</v>
      </c>
      <c r="I27" s="79"/>
      <c r="J27" s="77"/>
      <c r="K27" s="79"/>
      <c r="L27" s="78">
        <v>2</v>
      </c>
      <c r="M27" s="43"/>
    </row>
    <row r="28" spans="1:13" ht="15">
      <c r="A28" s="29"/>
      <c r="B28" s="245" t="s">
        <v>60</v>
      </c>
      <c r="C28" s="246">
        <v>7.8</v>
      </c>
      <c r="D28" s="20"/>
      <c r="E28" s="6"/>
      <c r="F28" s="246"/>
      <c r="G28" s="11">
        <f>AVERAGE('vBu - 2001'!M32)</f>
        <v>0.3955</v>
      </c>
      <c r="H28" s="20">
        <f>AVERAGE('vBu - 2001'!N32)</f>
        <v>127.5</v>
      </c>
      <c r="I28" s="79"/>
      <c r="J28" s="77"/>
      <c r="K28" s="79"/>
      <c r="L28" s="78">
        <v>6</v>
      </c>
      <c r="M28" s="43"/>
    </row>
    <row r="29" spans="1:13" ht="15.75" thickBot="1">
      <c r="A29" s="29"/>
      <c r="B29" s="250" t="s">
        <v>10</v>
      </c>
      <c r="C29" s="17">
        <f aca="true" t="shared" si="4" ref="C29:H29">AVERAGEA(C26:C28)</f>
        <v>8</v>
      </c>
      <c r="D29" s="52">
        <f t="shared" si="4"/>
        <v>246.9</v>
      </c>
      <c r="E29" s="18">
        <f t="shared" si="4"/>
        <v>649</v>
      </c>
      <c r="F29" s="17" t="e">
        <f t="shared" si="4"/>
        <v>#DIV/0!</v>
      </c>
      <c r="G29" s="53">
        <f t="shared" si="4"/>
        <v>0.5330833333333334</v>
      </c>
      <c r="H29" s="17">
        <f t="shared" si="4"/>
        <v>105</v>
      </c>
      <c r="I29" s="120">
        <f>AVERAGEA(I26:I28)</f>
        <v>4.9</v>
      </c>
      <c r="J29" s="120">
        <f>AVERAGEA(J26:J28)</f>
        <v>0.12</v>
      </c>
      <c r="K29" s="120">
        <f>AVERAGEA(K26:K28)</f>
        <v>1</v>
      </c>
      <c r="L29" s="82">
        <f>AVERAGEA(L26:L28)</f>
        <v>3.3333333333333335</v>
      </c>
      <c r="M29" s="45">
        <f>SUM(M26:M28)</f>
        <v>0</v>
      </c>
    </row>
    <row r="30" spans="1:15" ht="16.5" thickBot="1" thickTop="1">
      <c r="A30" s="29"/>
      <c r="B30" s="253" t="s">
        <v>11</v>
      </c>
      <c r="C30" s="86">
        <f aca="true" t="shared" si="5" ref="C30:I30">AVERAGEA(C22:C24,C26:C28)</f>
        <v>8</v>
      </c>
      <c r="D30" s="87">
        <f t="shared" si="5"/>
        <v>249.15</v>
      </c>
      <c r="E30" s="118">
        <f>AVERAGEA(E22:E24,E26:E28)</f>
        <v>633</v>
      </c>
      <c r="F30" s="86" t="e">
        <f t="shared" si="5"/>
        <v>#DIV/0!</v>
      </c>
      <c r="G30" s="88">
        <f t="shared" si="5"/>
        <v>0.5589583333333333</v>
      </c>
      <c r="H30" s="86">
        <f t="shared" si="5"/>
        <v>107.41666666666667</v>
      </c>
      <c r="I30" s="89">
        <f t="shared" si="5"/>
        <v>4.5</v>
      </c>
      <c r="J30" s="90">
        <f>AVERAGEA(J22:J24,J26:J28)</f>
        <v>0.1235</v>
      </c>
      <c r="K30" s="89">
        <f>AVERAGEA(K22:K24,K26:K28)</f>
        <v>2.5</v>
      </c>
      <c r="L30" s="91">
        <f>AVERAGEA(L22:L24,L26:L28)</f>
        <v>2.5</v>
      </c>
      <c r="M30" s="43">
        <f>SUM(M25,M29)</f>
        <v>0</v>
      </c>
      <c r="O30" s="34"/>
    </row>
    <row r="31" spans="1:15" ht="16.5" thickBot="1" thickTop="1">
      <c r="A31" s="29"/>
      <c r="B31" s="254" t="s">
        <v>0</v>
      </c>
      <c r="C31" s="284"/>
      <c r="D31" s="256"/>
      <c r="E31" s="257"/>
      <c r="F31" s="258"/>
      <c r="G31" s="259">
        <v>0.01</v>
      </c>
      <c r="H31" s="260">
        <v>20</v>
      </c>
      <c r="I31" s="261"/>
      <c r="J31" s="262"/>
      <c r="K31" s="263"/>
      <c r="L31" s="264"/>
      <c r="M31" s="92"/>
      <c r="O31" s="34"/>
    </row>
    <row r="32" spans="1:13" ht="16.5" thickBot="1" thickTop="1">
      <c r="A32" s="29"/>
      <c r="B32" s="216" t="s">
        <v>19</v>
      </c>
      <c r="C32" s="285">
        <f aca="true" t="shared" si="6" ref="C32:L32">AVERAGEA(C13:C15,C17:C19,C22:C24,C26:C28)</f>
        <v>7.999999999999999</v>
      </c>
      <c r="D32" s="99">
        <f t="shared" si="6"/>
        <v>228.25</v>
      </c>
      <c r="E32" s="99">
        <f>AVERAGEA(E13:E15,E17:E19,E22:E24,E26:E28)</f>
        <v>575.25</v>
      </c>
      <c r="F32" s="265" t="e">
        <f t="shared" si="6"/>
        <v>#DIV/0!</v>
      </c>
      <c r="G32" s="100">
        <f t="shared" si="6"/>
        <v>0.5212958333333334</v>
      </c>
      <c r="H32" s="99">
        <f t="shared" si="6"/>
        <v>103.95833333333333</v>
      </c>
      <c r="I32" s="108">
        <f t="shared" si="6"/>
        <v>5.775</v>
      </c>
      <c r="J32" s="101">
        <f>AVERAGEA(J13:J15,J17:J19,J22:J24,J26:J28)</f>
        <v>0.07425</v>
      </c>
      <c r="K32" s="116">
        <f>AVERAGEA(K13:K15,K17:K19,K22:K24,K26:K28)</f>
        <v>2.5</v>
      </c>
      <c r="L32" s="103">
        <f t="shared" si="6"/>
        <v>2.0833333333333335</v>
      </c>
      <c r="M32" s="35"/>
    </row>
    <row r="33" spans="1:13" ht="15">
      <c r="A33" s="29"/>
      <c r="B33" s="218" t="s">
        <v>20</v>
      </c>
      <c r="C33" s="3">
        <f>MINA(C13:C15,C17:C19,C22:C24,C26:C28)</f>
        <v>7.8</v>
      </c>
      <c r="D33" s="57">
        <f aca="true" t="shared" si="7" ref="D33:L33">MINA(D13:D15,D17:D19,D22:D24,D26:D28)</f>
        <v>176.9</v>
      </c>
      <c r="E33" s="57">
        <f t="shared" si="7"/>
        <v>475</v>
      </c>
      <c r="F33" s="266">
        <f t="shared" si="7"/>
        <v>0</v>
      </c>
      <c r="G33" s="95">
        <f t="shared" si="7"/>
        <v>0.2452</v>
      </c>
      <c r="H33" s="57">
        <f t="shared" si="7"/>
        <v>72</v>
      </c>
      <c r="I33" s="58">
        <f t="shared" si="7"/>
        <v>4.1</v>
      </c>
      <c r="J33" s="56">
        <f>MINA(J13:J15,J17:J19,J22:J24,J26:J28)</f>
        <v>0.02</v>
      </c>
      <c r="K33" s="106">
        <f>MINA(K13:K15,K17:K19,K22:K24,K26:K28)</f>
        <v>1</v>
      </c>
      <c r="L33" s="93">
        <f t="shared" si="7"/>
        <v>1</v>
      </c>
      <c r="M33" s="1"/>
    </row>
    <row r="34" spans="1:13" ht="15.75" thickBot="1">
      <c r="A34" s="102"/>
      <c r="B34" s="267" t="s">
        <v>21</v>
      </c>
      <c r="C34" s="286">
        <f>MAXA(C13:C15,C17:C19,C22:C24,C26:C28)</f>
        <v>8.3</v>
      </c>
      <c r="D34" s="96">
        <f aca="true" t="shared" si="8" ref="D34:L34">MAXA(D13:D15,D17:D19,D22:D24,D26:D28)</f>
        <v>251.4</v>
      </c>
      <c r="E34" s="96">
        <f t="shared" si="8"/>
        <v>649</v>
      </c>
      <c r="F34" s="268">
        <f t="shared" si="8"/>
        <v>0</v>
      </c>
      <c r="G34" s="97">
        <f t="shared" si="8"/>
        <v>0.7122499999999999</v>
      </c>
      <c r="H34" s="96">
        <f t="shared" si="8"/>
        <v>145</v>
      </c>
      <c r="I34" s="109">
        <f t="shared" si="8"/>
        <v>7.6</v>
      </c>
      <c r="J34" s="98">
        <f>MAXA(J13:J15,J17:J19,J22:J24,J26:J28)</f>
        <v>0.127</v>
      </c>
      <c r="K34" s="107">
        <f>MAXA(K13:K15,K17:K19,K22:K24,K26:K28)</f>
        <v>4</v>
      </c>
      <c r="L34" s="94">
        <f t="shared" si="8"/>
        <v>6</v>
      </c>
      <c r="M34" s="9"/>
    </row>
    <row r="35" spans="2:13" ht="15">
      <c r="B35" s="269"/>
      <c r="C35" s="3"/>
      <c r="D35" s="12"/>
      <c r="E35" s="12"/>
      <c r="F35" s="179"/>
      <c r="G35" s="15"/>
      <c r="H35" s="12"/>
      <c r="I35" s="8"/>
      <c r="J35" s="8"/>
      <c r="K35" s="8"/>
      <c r="L35" s="19"/>
      <c r="M35" s="14"/>
    </row>
    <row r="36" spans="2:13" ht="15">
      <c r="B36" s="269"/>
      <c r="C36" s="3"/>
      <c r="D36" s="12"/>
      <c r="E36" s="12"/>
      <c r="F36" s="179"/>
      <c r="G36" s="15"/>
      <c r="H36" s="12"/>
      <c r="I36" s="8"/>
      <c r="J36" s="8"/>
      <c r="K36" s="8"/>
      <c r="L36" s="19"/>
      <c r="M36" s="14"/>
    </row>
    <row r="37" spans="2:13" ht="15">
      <c r="B37" s="168"/>
      <c r="D37" s="36"/>
      <c r="E37" s="36"/>
      <c r="G37" s="50"/>
      <c r="H37" s="37"/>
      <c r="L37" s="38"/>
      <c r="M37" s="36"/>
    </row>
    <row r="38" spans="4:13" ht="13.5">
      <c r="D38" s="36"/>
      <c r="E38" s="36"/>
      <c r="G38" s="50"/>
      <c r="H38" s="37"/>
      <c r="L38" s="38"/>
      <c r="M38" s="36"/>
    </row>
    <row r="39" spans="4:13" ht="13.5">
      <c r="D39" s="36"/>
      <c r="E39" s="36"/>
      <c r="G39" s="50"/>
      <c r="H39" s="37"/>
      <c r="L39" s="38"/>
      <c r="M39" s="36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  <headerFooter alignWithMargins="0">
    <oddHeader>&amp;L
&amp;R&amp;"Times New Roman CE,kurzíva\&amp;14Vyhodnocení vlivu činnosti odštěpného závodu GEAM 
Dolní Rožínka na životní prostředí v roce 2001</oddHeader>
    <oddFooter>&amp;C&amp;"Times New Roman CE,kurzíva\&amp;14Stránka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Koscielniak</dc:creator>
  <cp:keywords/>
  <dc:description/>
  <cp:lastModifiedBy>toman</cp:lastModifiedBy>
  <cp:lastPrinted>2004-07-12T04:54:03Z</cp:lastPrinted>
  <dcterms:created xsi:type="dcterms:W3CDTF">1998-06-23T05:06:30Z</dcterms:created>
  <dcterms:modified xsi:type="dcterms:W3CDTF">2004-10-05T10:43:01Z</dcterms:modified>
  <cp:category/>
  <cp:version/>
  <cp:contentType/>
  <cp:contentStatus/>
</cp:coreProperties>
</file>